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teve/Desktop/AlphaGroup/Dropbox/Steve's/1. Crime Analysis Presentation/4. Thursday-TI30X IIS book/"/>
    </mc:Choice>
  </mc:AlternateContent>
  <xr:revisionPtr revIDLastSave="0" documentId="13_ncr:1_{5C02E143-4692-9141-945F-FCF7E3AB3B44}" xr6:coauthVersionLast="46" xr6:coauthVersionMax="46" xr10:uidLastSave="{00000000-0000-0000-0000-000000000000}"/>
  <bookViews>
    <workbookView xWindow="0" yWindow="0" windowWidth="30720" windowHeight="19200" tabRatio="634" xr2:uid="{00000000-000D-0000-FFFF-FFFF00000000}"/>
  </bookViews>
  <sheets>
    <sheet name="Intro to Excel" sheetId="10" r:id="rId1"/>
    <sheet name="Variables" sheetId="9" r:id="rId2"/>
    <sheet name="Mean-Goddard" sheetId="11" r:id="rId3"/>
    <sheet name="Mode" sheetId="12" r:id="rId4"/>
    <sheet name="Median-Lecture" sheetId="5" r:id="rId5"/>
    <sheet name="Median-Workbook" sheetId="13" r:id="rId6"/>
    <sheet name="Standard Deviation" sheetId="6" r:id="rId7"/>
    <sheet name="Percent" sheetId="1" r:id="rId8"/>
    <sheet name="Stat Summary Sheet" sheetId="14" r:id="rId9"/>
    <sheet name="Rates and Indexes" sheetId="7" r:id="rId10"/>
    <sheet name="Regression Analysis" sheetId="3" r:id="rId11"/>
    <sheet name="Time Series Analysis" sheetId="2" r:id="rId12"/>
    <sheet name="Moving Averages" sheetId="15" r:id="rId13"/>
    <sheet name="Functions" sheetId="8" r:id="rId14"/>
  </sheets>
  <definedNames>
    <definedName name="_xlnm.Print_Area" localSheetId="13">Functions!$A$1:$L$45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4" i="15" l="1"/>
  <c r="D9" i="15"/>
  <c r="F30" i="15"/>
  <c r="F31" i="15"/>
  <c r="F32" i="15"/>
  <c r="F33" i="15" s="1"/>
  <c r="F34" i="15" s="1"/>
  <c r="F35" i="15" s="1"/>
  <c r="F36" i="15" s="1"/>
  <c r="F37" i="15" s="1"/>
  <c r="F38" i="15" s="1"/>
  <c r="F29" i="15"/>
  <c r="F28" i="15"/>
  <c r="F17" i="15"/>
  <c r="H19" i="15" s="1"/>
  <c r="F8" i="15"/>
  <c r="H18" i="15"/>
  <c r="H17" i="15"/>
  <c r="H16" i="15"/>
  <c r="H15" i="15"/>
  <c r="H14" i="15"/>
  <c r="H13" i="15"/>
  <c r="H12" i="15"/>
  <c r="F11" i="15"/>
  <c r="D11" i="15"/>
  <c r="D12" i="15"/>
  <c r="D13" i="15"/>
  <c r="D14" i="15"/>
  <c r="F14" i="15" s="1"/>
  <c r="D15" i="15"/>
  <c r="D16" i="15"/>
  <c r="D17" i="15"/>
  <c r="F16" i="15"/>
  <c r="F15" i="15"/>
  <c r="F12" i="15"/>
  <c r="F13" i="15"/>
  <c r="F9" i="15"/>
  <c r="H11" i="15" s="1"/>
  <c r="D10" i="15"/>
  <c r="F10" i="15" s="1"/>
  <c r="D8" i="15"/>
  <c r="D36" i="2"/>
  <c r="A42" i="2" s="1"/>
  <c r="D34" i="2"/>
  <c r="B39" i="7"/>
  <c r="B38" i="7"/>
  <c r="B37" i="7"/>
  <c r="B34" i="7"/>
  <c r="B29" i="7"/>
  <c r="B26" i="7"/>
  <c r="F19" i="1"/>
  <c r="D3" i="1"/>
  <c r="D4" i="1"/>
  <c r="D5" i="1"/>
  <c r="D6" i="1"/>
  <c r="D7" i="1"/>
  <c r="B5" i="12"/>
  <c r="C41" i="11"/>
  <c r="G41" i="11" s="1"/>
  <c r="E41" i="11"/>
  <c r="B41" i="11"/>
  <c r="D30" i="11"/>
  <c r="G40" i="11"/>
  <c r="G39" i="11"/>
  <c r="G38" i="11"/>
  <c r="G37" i="11"/>
  <c r="F41" i="11"/>
  <c r="D41" i="11"/>
  <c r="F31" i="11"/>
  <c r="B31" i="11"/>
  <c r="C2" i="1"/>
  <c r="D2" i="1"/>
  <c r="C3" i="1"/>
  <c r="C4" i="1"/>
  <c r="C5" i="1"/>
  <c r="C6" i="1"/>
  <c r="C7" i="1"/>
  <c r="D49" i="3"/>
  <c r="D48" i="3"/>
  <c r="D45" i="3"/>
  <c r="B48" i="3"/>
  <c r="D43" i="3"/>
</calcChain>
</file>

<file path=xl/sharedStrings.xml><?xml version="1.0" encoding="utf-8"?>
<sst xmlns="http://schemas.openxmlformats.org/spreadsheetml/2006/main" count="634" uniqueCount="378">
  <si>
    <t>We use this statistic when working 2-variable problems.</t>
    <phoneticPr fontId="0" type="noConversion"/>
  </si>
  <si>
    <t>things continue in the future as they have in the past.</t>
    <phoneticPr fontId="0" type="noConversion"/>
  </si>
  <si>
    <t>Alpha Group Center for Crime and Intelligence Analysis Training</t>
  </si>
  <si>
    <t>Crime Analysis Applications Course</t>
  </si>
  <si>
    <t>Trend (to get the forecasted number)</t>
  </si>
  <si>
    <t>Standard Error of Estimate STEYX) to determine</t>
  </si>
  <si>
    <t>Standard Deviation (STDEV) to determine what</t>
  </si>
  <si>
    <r>
      <t xml:space="preserve">the range of the values </t>
    </r>
    <r>
      <rPr>
        <b/>
        <i/>
        <sz val="10"/>
        <rFont val="Arial"/>
        <family val="2"/>
      </rPr>
      <t>have been</t>
    </r>
  </si>
  <si>
    <r>
      <t>what the range of a forecast</t>
    </r>
    <r>
      <rPr>
        <b/>
        <i/>
        <sz val="10"/>
        <rFont val="Arial"/>
        <family val="2"/>
      </rPr>
      <t xml:space="preserve"> is likely to be.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</si>
  <si>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The standard deviation is a </t>
    </r>
    <r>
      <rPr>
        <i/>
        <sz val="10"/>
        <rFont val="Arial"/>
        <family val="2"/>
      </rPr>
      <t>descriptive</t>
    </r>
  </si>
  <si>
    <t>Excel Functions for 1-Variable Problems</t>
  </si>
  <si>
    <t>Excel Functions for 2-Variable Problems</t>
  </si>
  <si>
    <t>this statistic when working 1-variable problems.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</si>
  <si>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The standard error of estimate is an</t>
    </r>
  </si>
  <si>
    <t>P.O. Box 8, Montclair, CA 91763</t>
  </si>
  <si>
    <t>mean</t>
  </si>
  <si>
    <t>median</t>
  </si>
  <si>
    <t>mode</t>
  </si>
  <si>
    <t>New</t>
  </si>
  <si>
    <t>Old</t>
  </si>
  <si>
    <t>Change</t>
  </si>
  <si>
    <t>% Change</t>
  </si>
  <si>
    <t>Homicide</t>
  </si>
  <si>
    <t>Rape</t>
  </si>
  <si>
    <t>Robbery</t>
  </si>
  <si>
    <t>Aggravated Assault</t>
  </si>
  <si>
    <t>Theft</t>
  </si>
  <si>
    <t>Crime Type</t>
  </si>
  <si>
    <t>Residential Burglary</t>
  </si>
  <si>
    <t>Raw number basis</t>
  </si>
  <si>
    <t>Per dwelling basis</t>
  </si>
  <si>
    <t>Per person basis</t>
  </si>
  <si>
    <t>Population</t>
  </si>
  <si>
    <t>Trend</t>
  </si>
  <si>
    <t>Median</t>
  </si>
  <si>
    <t>Mode</t>
  </si>
  <si>
    <t>Correlation (Correl)</t>
  </si>
  <si>
    <t>Mean (AVERAGE)</t>
  </si>
  <si>
    <t>Click "Insert," "Function," and then...</t>
  </si>
  <si>
    <t>=</t>
  </si>
  <si>
    <t>and</t>
  </si>
  <si>
    <t xml:space="preserve"> </t>
  </si>
  <si>
    <r>
      <t>Years (</t>
    </r>
    <r>
      <rPr>
        <b/>
        <i/>
        <sz val="10"/>
        <rFont val="Arial"/>
        <family val="2"/>
      </rPr>
      <t>X</t>
    </r>
    <r>
      <rPr>
        <b/>
        <sz val="10"/>
        <rFont val="Arial"/>
        <family val="2"/>
      </rPr>
      <t>)</t>
    </r>
  </si>
  <si>
    <r>
      <t>Arrests (</t>
    </r>
    <r>
      <rPr>
        <b/>
        <i/>
        <sz val="10"/>
        <rFont val="Arial"/>
        <family val="2"/>
      </rPr>
      <t>Y</t>
    </r>
    <r>
      <rPr>
        <b/>
        <sz val="10"/>
        <rFont val="Arial"/>
        <family val="2"/>
      </rPr>
      <t>)</t>
    </r>
  </si>
  <si>
    <r>
      <t>ARRESTS (</t>
    </r>
    <r>
      <rPr>
        <b/>
        <i/>
        <sz val="10"/>
        <rFont val="Arial"/>
        <family val="2"/>
      </rPr>
      <t>Y</t>
    </r>
    <r>
      <rPr>
        <b/>
        <sz val="10"/>
        <rFont val="Arial"/>
        <family val="2"/>
      </rPr>
      <t>)</t>
    </r>
  </si>
  <si>
    <t>(Rounded)</t>
  </si>
  <si>
    <t>Use the MEDIAN function</t>
  </si>
  <si>
    <t>Corr</t>
  </si>
  <si>
    <t>Steyx</t>
  </si>
  <si>
    <r>
      <t xml:space="preserve">                                       Telephone:( 909) 989-4366 </t>
    </r>
    <r>
      <rPr>
        <sz val="9"/>
        <rFont val="Wingdings"/>
        <charset val="2"/>
      </rPr>
      <t>l</t>
    </r>
    <r>
      <rPr>
        <sz val="10"/>
        <rFont val="Arial"/>
        <family val="2"/>
      </rPr>
      <t xml:space="preserve"> Fax: (303) 768-8464  </t>
    </r>
  </si>
  <si>
    <r>
      <t xml:space="preserve">                 Email: crimecrush@alphagroupcenter.com</t>
    </r>
    <r>
      <rPr>
        <sz val="9"/>
        <rFont val="Arial"/>
        <family val="2"/>
      </rPr>
      <t xml:space="preserve"> </t>
    </r>
    <r>
      <rPr>
        <sz val="9"/>
        <rFont val="Wingdings"/>
        <charset val="2"/>
      </rPr>
      <t>l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>Website: www.alphagroupcenter.com</t>
    </r>
  </si>
  <si>
    <r>
      <t xml:space="preserve">statistic that </t>
    </r>
    <r>
      <rPr>
        <i/>
        <sz val="10"/>
        <rFont val="Arial"/>
        <family val="2"/>
      </rPr>
      <t xml:space="preserve">tells us </t>
    </r>
    <r>
      <rPr>
        <b/>
        <i/>
        <sz val="10"/>
        <rFont val="Arial"/>
        <family val="2"/>
      </rPr>
      <t>what has been</t>
    </r>
    <r>
      <rPr>
        <i/>
        <sz val="10"/>
        <rFont val="Arial"/>
        <family val="2"/>
      </rPr>
      <t>.</t>
    </r>
    <r>
      <rPr>
        <sz val="10"/>
        <rFont val="Arial"/>
        <family val="2"/>
      </rPr>
      <t xml:space="preserve"> We use</t>
    </r>
  </si>
  <si>
    <r>
      <t>inferentia</t>
    </r>
    <r>
      <rPr>
        <sz val="10"/>
        <rFont val="Arial"/>
        <family val="2"/>
      </rPr>
      <t xml:space="preserve">l statistic that </t>
    </r>
    <r>
      <rPr>
        <i/>
        <sz val="10"/>
        <rFont val="Arial"/>
        <family val="2"/>
      </rPr>
      <t xml:space="preserve">tells us </t>
    </r>
    <r>
      <rPr>
        <b/>
        <i/>
        <sz val="10"/>
        <rFont val="Arial"/>
        <family val="2"/>
      </rPr>
      <t>what is likely to be</t>
    </r>
    <r>
      <rPr>
        <sz val="10"/>
        <rFont val="Arial"/>
        <family val="2"/>
      </rPr>
      <t xml:space="preserve"> if</t>
    </r>
  </si>
  <si>
    <t>Use the MODE.MULT function</t>
  </si>
  <si>
    <t>Average</t>
  </si>
  <si>
    <t>X</t>
  </si>
  <si>
    <t>X=</t>
  </si>
  <si>
    <t>1. Mean - Use the AVERAGE function</t>
  </si>
  <si>
    <t>NOVEMBER ROBBERIES EXAMPLE</t>
  </si>
  <si>
    <t>NUMBER</t>
  </si>
  <si>
    <t>YEARS</t>
  </si>
  <si>
    <t>OF ROBBERIES</t>
  </si>
  <si>
    <t>Cells Used</t>
  </si>
  <si>
    <t>Year 1</t>
  </si>
  <si>
    <t>Year 2</t>
  </si>
  <si>
    <t>Year 3</t>
  </si>
  <si>
    <t>Year 4</t>
  </si>
  <si>
    <t>Year 5</t>
  </si>
  <si>
    <t>Total November Robberies/5 = Average of 23</t>
  </si>
  <si>
    <t>Average of 23 Robberies</t>
  </si>
  <si>
    <t>Robberies Each November</t>
  </si>
  <si>
    <t>Each November</t>
  </si>
  <si>
    <t>Murder</t>
  </si>
  <si>
    <t>Ag. Aslt</t>
  </si>
  <si>
    <t xml:space="preserve">Rape  </t>
  </si>
  <si>
    <t>PRACTICE PROBLEMS</t>
  </si>
  <si>
    <t xml:space="preserve">The Chief is meeting with citizens who are concerned about crimes against </t>
  </si>
  <si>
    <t>Total</t>
  </si>
  <si>
    <t>Mean</t>
  </si>
  <si>
    <t>Total:</t>
  </si>
  <si>
    <t>you provide him with the total and the mean (AVERAGE) number of each of the</t>
  </si>
  <si>
    <t xml:space="preserve"> following offenses over the last 5 years.</t>
  </si>
  <si>
    <t>Mean:</t>
  </si>
  <si>
    <t>Use the SUM function to get the totals</t>
  </si>
  <si>
    <t>Use the AVERAGE function to get the mean averages</t>
  </si>
  <si>
    <t>?</t>
  </si>
  <si>
    <t>(Means are rounded to nearest whole number)</t>
  </si>
  <si>
    <t>Totals:</t>
  </si>
  <si>
    <t xml:space="preserve">              X=</t>
  </si>
  <si>
    <t>Mean Answers:</t>
  </si>
  <si>
    <t xml:space="preserve">       Use the SUM function to get the total</t>
  </si>
  <si>
    <t>For these problems:</t>
  </si>
  <si>
    <t>persons including homicide, rape, robbery and aggravated assaults. He asks that</t>
  </si>
  <si>
    <t>Do we match?</t>
  </si>
  <si>
    <t>Mean Average</t>
  </si>
  <si>
    <t>K8:K12</t>
  </si>
  <si>
    <t>Enter this problem like this:</t>
  </si>
  <si>
    <t>75+25/2=</t>
  </si>
  <si>
    <t>Then hit the return key and watch what happens</t>
  </si>
  <si>
    <t>=75+25/2</t>
  </si>
  <si>
    <t xml:space="preserve">What answer did you get? </t>
  </si>
  <si>
    <t>Order of Operations: In any problem involving both Addition and/or Subtraction, along with Multiplication and Division,</t>
  </si>
  <si>
    <t>the Multiplication and/or Division has to be done FIRST!</t>
  </si>
  <si>
    <t>=(75+25)/2</t>
  </si>
  <si>
    <t>And now your answer is correct.</t>
  </si>
  <si>
    <t>=20+15/7</t>
  </si>
  <si>
    <t>Did you get an answer of 5?</t>
  </si>
  <si>
    <t>using these numbers:</t>
  </si>
  <si>
    <t>Work these problems</t>
  </si>
  <si>
    <t>=4*5-3</t>
  </si>
  <si>
    <t>Did you get an answer of 8?</t>
  </si>
  <si>
    <t>Rewrite the equation here:</t>
  </si>
  <si>
    <t>X-Bar is the symbol for the mean average</t>
  </si>
  <si>
    <t>1. Select a function from Excel's  "All" list:</t>
  </si>
  <si>
    <t>2. Type in the name of the function and then press "Go"</t>
  </si>
  <si>
    <t>"Variable"</t>
  </si>
  <si>
    <t>A variable is just "a thing"</t>
  </si>
  <si>
    <t>Caution! You must compare like with like!</t>
  </si>
  <si>
    <t>Totals of Each Crime (Vertically)</t>
  </si>
  <si>
    <t>Total All Crimes Collectively (Horizontally)</t>
  </si>
  <si>
    <t>below and watch what happens:</t>
  </si>
  <si>
    <t>Enter the problem again in Cell D8</t>
  </si>
  <si>
    <t>Doing this by hand with a calculator, we can use the equal key whenever we add, subtract multiply or divide numbers</t>
  </si>
  <si>
    <t>Hmmm. What's the problem?</t>
  </si>
  <si>
    <t xml:space="preserve">But with Excel, we need to enclose the numbers to be added or subtracted in parentheses, like this: (10+20)/2 </t>
  </si>
  <si>
    <t xml:space="preserve">Let's try this one more time. Enter </t>
  </si>
  <si>
    <t>the problem in Cell D17:</t>
  </si>
  <si>
    <r>
      <rPr>
        <sz val="10"/>
        <rFont val="Arial"/>
        <family val="2"/>
      </rPr>
      <t>To use an Excel function, click on the</t>
    </r>
    <r>
      <rPr>
        <i/>
        <sz val="1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fx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symbol to the</t>
    </r>
  </si>
  <si>
    <t>to the left of the formula bar right above, Column "B"</t>
  </si>
  <si>
    <t>There are 3 ways to select a function:</t>
  </si>
  <si>
    <t>3. If you have used the function before, select it from the "Most Recently Used" list</t>
  </si>
  <si>
    <t>Measures of Central Tendency</t>
  </si>
  <si>
    <t>2. Mode - Use the MODE.MULT function</t>
  </si>
  <si>
    <t>Household Income</t>
  </si>
  <si>
    <t>Mean =</t>
  </si>
  <si>
    <t>Mode=</t>
  </si>
  <si>
    <t>Use SUM function</t>
  </si>
  <si>
    <t>Use AVERAGE function</t>
  </si>
  <si>
    <t>Cells F2:F6</t>
  </si>
  <si>
    <t>Months</t>
  </si>
  <si>
    <t>May</t>
  </si>
  <si>
    <t>January</t>
  </si>
  <si>
    <t>February</t>
  </si>
  <si>
    <t>March</t>
  </si>
  <si>
    <t>April</t>
  </si>
  <si>
    <t>Auto Thefts</t>
  </si>
  <si>
    <t>What is the mode for this set of numbers?</t>
  </si>
  <si>
    <t>June</t>
  </si>
  <si>
    <t>This is an example of a ___________distribution</t>
  </si>
  <si>
    <t xml:space="preserve">July </t>
  </si>
  <si>
    <t>Work these problems by hand as you follow along with the lecture</t>
  </si>
  <si>
    <t xml:space="preserve">Work these problems using the MODE.MULT function in Excel  </t>
  </si>
  <si>
    <t>Cells I12:I16</t>
  </si>
  <si>
    <t>Cells I20:I25</t>
  </si>
  <si>
    <t>Cells I30:I36</t>
  </si>
  <si>
    <t>Just for Fun!</t>
  </si>
  <si>
    <t>Cells O3:O16</t>
  </si>
  <si>
    <t>Use MODE.MULT function</t>
  </si>
  <si>
    <t>Robberies</t>
  </si>
  <si>
    <t>Years</t>
  </si>
  <si>
    <t>Use Cells B4:B8</t>
  </si>
  <si>
    <t>November Homicides</t>
  </si>
  <si>
    <t xml:space="preserve">The reason we like the median is because it is not affected by high </t>
  </si>
  <si>
    <t>The median is the middle score in a rearranged (ordered) distribution of numbers.</t>
  </si>
  <si>
    <t>highs and low lows. Therefore, it is the most stable of the 3 "averages."</t>
  </si>
  <si>
    <t>3. Median - Use the MEDIAN function</t>
  </si>
  <si>
    <t>Step 1: Rearrange the numbers from low to high or high to low:</t>
  </si>
  <si>
    <t>Step 2. I dentify the number that has half of the numbers above it as below it.</t>
  </si>
  <si>
    <t>Use this formula to find the median in any group of scores:</t>
  </si>
  <si>
    <t>(N+1)/2 = the POSITION of the median, where N is the number of numbers you are working with.</t>
  </si>
  <si>
    <t>Position #1</t>
  </si>
  <si>
    <t>Position #2</t>
  </si>
  <si>
    <t>Position #3</t>
  </si>
  <si>
    <t>Position #4</t>
  </si>
  <si>
    <t>Position #5</t>
  </si>
  <si>
    <t xml:space="preserve">You are working with 5 numbers. So N = 5. (5+1)/2 = 6/2 = 3. That means you will find the median in Position #3. What number is in Position #3? </t>
  </si>
  <si>
    <t>The number in Position #3 is 30, and 30 is the median for this group of scores.</t>
  </si>
  <si>
    <t>Working with an even number of scores: Let's add June with 60 robberies:</t>
  </si>
  <si>
    <t xml:space="preserve">June </t>
  </si>
  <si>
    <t>You have to "create" the median number. To do that, find the TWO middle numbers that</t>
  </si>
  <si>
    <t>when considered togther have the same number of numbers above them as below them. In this</t>
  </si>
  <si>
    <t>Step 1: Add them together: 30+40 = 70</t>
  </si>
  <si>
    <t xml:space="preserve">      Type that number here:</t>
  </si>
  <si>
    <t>example they are 30 and 40. Two numbers are above 30 and two are below 40.</t>
  </si>
  <si>
    <t>Step 2: Divide the result by two. (30+40)/2 = 70/2 = 35 and that is the median for this group of scores</t>
  </si>
  <si>
    <t>We can also use the (N+1)/2 forumla to find the median with an even number of scores. In this</t>
  </si>
  <si>
    <t>example, N = 6. So, (6+1)/2 = 7/2 = 3.5. That tells us we will find the median in Position #3.5. So we</t>
  </si>
  <si>
    <t>bypass Position #1, Position #2, Position #3, and half the distance between Position #3 and #4 is 35.</t>
  </si>
  <si>
    <t>Number of Homicides</t>
  </si>
  <si>
    <t>Use the Average function</t>
  </si>
  <si>
    <t>Enter the homicide numbers in Cells B3:B7</t>
  </si>
  <si>
    <t>Enter the burglary numbers in Cells H3:H8</t>
  </si>
  <si>
    <t>Year 6</t>
  </si>
  <si>
    <t>Note: When working in Excel, you DO NOT have to rearrange numbers to get the median. It is</t>
  </si>
  <si>
    <t>automatically done internally.</t>
  </si>
  <si>
    <t>Which of the 3 best most fairly represents the data?</t>
  </si>
  <si>
    <t>How to Calculate Crime Spreads</t>
  </si>
  <si>
    <t>Yearly Auto Thefts</t>
  </si>
  <si>
    <t>Year 8</t>
  </si>
  <si>
    <t>Year 9</t>
  </si>
  <si>
    <t>Year 7</t>
  </si>
  <si>
    <t>STDEV</t>
  </si>
  <si>
    <t>MEAN</t>
  </si>
  <si>
    <t>MEAN + STDEV = High of Range</t>
  </si>
  <si>
    <t>MEAN - STDEV = Low of Range</t>
  </si>
  <si>
    <t>Use this formula:</t>
  </si>
  <si>
    <t>Result:</t>
  </si>
  <si>
    <t>To create a range:</t>
  </si>
  <si>
    <t>1. Calculate the mean of the numbers</t>
  </si>
  <si>
    <t>3. Add the standard deviation To the mean to get the high of the range</t>
  </si>
  <si>
    <t>4. Subtract the standard deviation FROM the mean to get the low of the range</t>
  </si>
  <si>
    <t>2. Calculate the standard deviation of the numbers</t>
  </si>
  <si>
    <t>Note: Always refer to a range by citing the low number first followed by the high number.</t>
  </si>
  <si>
    <t>JANUARY AUTO THEFTS</t>
  </si>
  <si>
    <t>incidents.</t>
  </si>
  <si>
    <t>=C14+C15)</t>
  </si>
  <si>
    <t>=C14-C15)</t>
  </si>
  <si>
    <t>Use Cells D31:D35</t>
  </si>
  <si>
    <t xml:space="preserve">Thus, based on one standard deviation, the average (usual) number of auto thefts we would expect to have in January is between </t>
  </si>
  <si>
    <t xml:space="preserve">Thus, based on two standard deviations, the average (usual) number of auto thefts we would expect to have in January is between </t>
  </si>
  <si>
    <t xml:space="preserve">Thus, based on three standard deviations, the average (usual) number of auto thefts we would expect to have in January is between </t>
  </si>
  <si>
    <t>2. The higher the standard deviation number, the broader the spread.</t>
  </si>
  <si>
    <t>3. We prefer small spreads.</t>
  </si>
  <si>
    <t>When working with the standard deviation, remember that:</t>
  </si>
  <si>
    <t>POINTS TO REMMBER</t>
  </si>
  <si>
    <t>Variability</t>
  </si>
  <si>
    <t>Use Cells A36:A40</t>
  </si>
  <si>
    <t>Use cells E36:E40</t>
  </si>
  <si>
    <t>Use cells J36:J40</t>
  </si>
  <si>
    <t>Use cells O36:O40</t>
  </si>
  <si>
    <t xml:space="preserve">to  calculate the mean and standard deviation. </t>
  </si>
  <si>
    <t>Burglaries</t>
  </si>
  <si>
    <t>Enter the Burglary numbers (NOT the variability numbers)</t>
  </si>
  <si>
    <t>Use Cells B5:B13 to calculate the Mean and Standard Deviation</t>
  </si>
  <si>
    <t>Which of the two would you rather have?</t>
  </si>
  <si>
    <t>Every 6 days ± 1</t>
  </si>
  <si>
    <t>Every 20 days ± 15</t>
  </si>
  <si>
    <t xml:space="preserve">          Important Point: Do not throw out outliers. It can lead to your being accused of cooking the books </t>
  </si>
  <si>
    <t xml:space="preserve">                and using only those numbers that will give you an acceptable result.</t>
  </si>
  <si>
    <t xml:space="preserve">              But the numbers will do what the numbers do!</t>
  </si>
  <si>
    <t xml:space="preserve">Thus, based on one standard deviation, the average (usual) number of robberies we would expect to have in Novembers is between: </t>
  </si>
  <si>
    <t>1. The greater the variability in the raw numbers, the higher the standard deviation number will be.</t>
  </si>
  <si>
    <t>(New # - Old #) / Old # = ?# X 100 = % change</t>
  </si>
  <si>
    <t>Assault</t>
  </si>
  <si>
    <t>Auto Burglary</t>
  </si>
  <si>
    <t>=IF(B2=0,"NC", (SUM(C2/B2)*100))</t>
  </si>
  <si>
    <t>Percentage Change Formula:</t>
  </si>
  <si>
    <t>To eliminate the #DIV/0! result, write down the function given you in class and then insert it into Cell E6.</t>
  </si>
  <si>
    <t>Did you get:</t>
  </si>
  <si>
    <t>Point #1: You can't divide by 0</t>
  </si>
  <si>
    <t>Point #2: 0 can be divided by other numbers</t>
  </si>
  <si>
    <t>Here's something else to try:</t>
  </si>
  <si>
    <t>Point #3: Things can go UP more than 100%, but they cannot come DOWN more than 100%. A 100% decrease</t>
  </si>
  <si>
    <t>is as good as it gets.</t>
  </si>
  <si>
    <t>BIG percentage changes!</t>
  </si>
  <si>
    <r>
      <t>Point #4: Beware of small numbers!</t>
    </r>
    <r>
      <rPr>
        <b/>
        <u/>
        <sz val="10"/>
        <color rgb="FF3333FF"/>
        <rFont val="Arial"/>
        <family val="2"/>
      </rPr>
      <t xml:space="preserve"> When working with small numbers</t>
    </r>
    <r>
      <rPr>
        <b/>
        <sz val="10"/>
        <rFont val="Arial"/>
        <family val="2"/>
      </rPr>
      <t xml:space="preserve">, small number changes make </t>
    </r>
  </si>
  <si>
    <t>Homicide:</t>
  </si>
  <si>
    <t>Florida Statewide</t>
  </si>
  <si>
    <t>Crime Stats</t>
  </si>
  <si>
    <t>Orlando</t>
  </si>
  <si>
    <t>Arrest</t>
  </si>
  <si>
    <t>Stats</t>
  </si>
  <si>
    <t>GREEN ACRES POLICE DEPARTMENT</t>
  </si>
  <si>
    <t>Crime Analysis Unit</t>
  </si>
  <si>
    <t>Offenses</t>
  </si>
  <si>
    <t xml:space="preserve">Monthly </t>
  </si>
  <si>
    <t xml:space="preserve"># Previous </t>
  </si>
  <si>
    <t>Month</t>
  </si>
  <si>
    <t>Amount of</t>
  </si>
  <si>
    <t>Percent</t>
  </si>
  <si>
    <t>Inc/Dec</t>
  </si>
  <si>
    <t>YTD</t>
  </si>
  <si>
    <t>Monthly Stats</t>
  </si>
  <si>
    <t>Yearly Stats</t>
  </si>
  <si>
    <t>Departmental Statistical Summary</t>
  </si>
  <si>
    <t>Sex Offenses</t>
  </si>
  <si>
    <t>Robbery-Armed</t>
  </si>
  <si>
    <t>Robbery - Force</t>
  </si>
  <si>
    <t>Assault-Gang</t>
  </si>
  <si>
    <t>Assault - Other</t>
  </si>
  <si>
    <t>Com. Burg.</t>
  </si>
  <si>
    <t>Veh. Burg.</t>
  </si>
  <si>
    <t>Petty Theft</t>
  </si>
  <si>
    <t>Grand Theft</t>
  </si>
  <si>
    <t>Auto Theft</t>
  </si>
  <si>
    <t>Res. Burg.</t>
  </si>
  <si>
    <t>Formula: (New #-Old #) / old # X 100 = % change</t>
  </si>
  <si>
    <t>Number of Burglaries</t>
  </si>
  <si>
    <t>Rates and Indexes</t>
  </si>
  <si>
    <t>1. Raw Value Comparison Method:</t>
  </si>
  <si>
    <t>% Change is:</t>
  </si>
  <si>
    <t>2. Per Dwelling Comparison Method:</t>
  </si>
  <si>
    <t>Step 1.</t>
  </si>
  <si>
    <t xml:space="preserve">Number of </t>
  </si>
  <si>
    <t>Number of</t>
  </si>
  <si>
    <t>Dwellings</t>
  </si>
  <si>
    <t>equals old number of burglaries per dwelling in 2016</t>
  </si>
  <si>
    <t>equals new number of burglaries per dwelling in 2020</t>
  </si>
  <si>
    <t>the result by 100.</t>
  </si>
  <si>
    <t>Step 2.</t>
  </si>
  <si>
    <t>Step 3.</t>
  </si>
  <si>
    <t>Note: You can also set your number format to "percent"</t>
  </si>
  <si>
    <t xml:space="preserve">and choose to have 0 decimals if you want the percentage </t>
  </si>
  <si>
    <t>displayed as a whole number without any decimals.</t>
  </si>
  <si>
    <t>In that case, you need not multiply by 100 at the end of your</t>
  </si>
  <si>
    <t>calculations.</t>
  </si>
  <si>
    <t>3. Per Resident (Per Person) Method:</t>
  </si>
  <si>
    <t>Divide old number of burglaries for 2016 (587) by the population of 2016 (65000)</t>
  </si>
  <si>
    <t>equals old number of burglaries per person in 2016</t>
  </si>
  <si>
    <t>Divide new number of burglaries for 2020 (863) by the population of 2020 (95000):</t>
  </si>
  <si>
    <t>equals new number of burglaries per person in 2020</t>
  </si>
  <si>
    <t xml:space="preserve">Take the new number of burglaries per person In 2020 (.009084211), subtract from it the number of burglaries per </t>
  </si>
  <si>
    <t xml:space="preserve">person in 2016 (.009030769), divide it by the old number of burglaries per person in 2016 (.009030769) and multiply </t>
  </si>
  <si>
    <t>Stated as "Virtually No Change"</t>
  </si>
  <si>
    <t>Your Results:</t>
  </si>
  <si>
    <t>Which answer would you give the boss?</t>
  </si>
  <si>
    <t>Correlation and Regression Analysis</t>
  </si>
  <si>
    <r>
      <t>Calls-For-Service (</t>
    </r>
    <r>
      <rPr>
        <b/>
        <i/>
        <sz val="10"/>
        <rFont val="Arial"/>
        <family val="2"/>
      </rPr>
      <t>X</t>
    </r>
    <r>
      <rPr>
        <b/>
        <sz val="10"/>
        <rFont val="Arial"/>
        <family val="2"/>
      </rPr>
      <t>)</t>
    </r>
  </si>
  <si>
    <t>Correlation Coefficient:</t>
  </si>
  <si>
    <t>Standard Error of Estimate:</t>
  </si>
  <si>
    <t>(Rounded):</t>
  </si>
  <si>
    <t>(Rounded High) equals:</t>
  </si>
  <si>
    <t>(Rounded Low) equals:</t>
  </si>
  <si>
    <r>
      <t>Coefficient of Determination (</t>
    </r>
    <r>
      <rPr>
        <b/>
        <i/>
        <sz val="10"/>
        <rFont val="Arial"/>
        <family val="2"/>
      </rPr>
      <t>r</t>
    </r>
    <r>
      <rPr>
        <b/>
        <i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</si>
  <si>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Trend Analysis</t>
  </si>
  <si>
    <t>Trend Forecast</t>
  </si>
  <si>
    <t>Trend Forecast for Year 9</t>
  </si>
  <si>
    <t>Trend Forecast for Year 10</t>
  </si>
  <si>
    <t>Trend Forecast For Year 9</t>
  </si>
  <si>
    <t>One Standard Error of Estimate:</t>
  </si>
  <si>
    <t>Two Standard Errors of Estimate:</t>
  </si>
  <si>
    <t>In what year will we reach 7000?</t>
  </si>
  <si>
    <t>Slope:</t>
  </si>
  <si>
    <t>Intercept:</t>
  </si>
  <si>
    <t>Formula in Cell A42 is: (7000-INTERCEPT)/SLOPE AS FOLLOWS:</t>
  </si>
  <si>
    <t>(7000-658.9642857)/577.952381 = 6341.035714/577.952381=10.97155393</t>
  </si>
  <si>
    <t xml:space="preserve">There are 365 days in a regular year. 365*.97 = 354th day of the year, which falls in October. </t>
  </si>
  <si>
    <t xml:space="preserve">We should reach 7000 in Year 10.97 = Year 11. That's all of 10 years and .97 of the next year. </t>
  </si>
  <si>
    <t>Therefore, we should reach 7000 during October of Year 11.</t>
  </si>
  <si>
    <r>
      <t xml:space="preserve">With Excel, instead of </t>
    </r>
    <r>
      <rPr>
        <b/>
        <i/>
        <sz val="10"/>
        <rFont val="Arial"/>
        <family val="2"/>
      </rPr>
      <t>ending</t>
    </r>
    <r>
      <rPr>
        <b/>
        <sz val="10"/>
        <rFont val="Arial"/>
        <family val="2"/>
      </rPr>
      <t xml:space="preserve"> your calculations with an equal sign (=), they must all </t>
    </r>
    <r>
      <rPr>
        <b/>
        <i/>
        <sz val="10"/>
        <rFont val="Arial"/>
        <family val="2"/>
      </rPr>
      <t>begin with</t>
    </r>
    <r>
      <rPr>
        <b/>
        <sz val="10"/>
        <rFont val="Arial"/>
        <family val="2"/>
      </rPr>
      <t xml:space="preserve"> an equal sign (=)</t>
    </r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</si>
  <si>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</si>
  <si>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</si>
  <si>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</si>
  <si>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</si>
  <si>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</si>
  <si>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</si>
  <si>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</si>
  <si>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</si>
  <si>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</si>
  <si>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</si>
  <si>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</si>
  <si>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Moving Average</t>
  </si>
  <si>
    <t>3-Month</t>
  </si>
  <si>
    <t>Moving Total</t>
  </si>
  <si>
    <t>N/A</t>
  </si>
  <si>
    <t>SEASONAL VARIATION</t>
  </si>
  <si>
    <t>Monthly Forecasts</t>
  </si>
  <si>
    <t>Simple Moving Average of January - December Auto Thefts</t>
  </si>
  <si>
    <t>Exponential Moving Average of January - December Auto Thefts</t>
  </si>
  <si>
    <t>In accord with the simple moving average technique, we would expect to have 52 auto thefts in January.</t>
  </si>
  <si>
    <t>Calculation</t>
  </si>
  <si>
    <t>Current Smoothed Value</t>
  </si>
  <si>
    <t>=(0.66*B28)+0.34*F27</t>
  </si>
  <si>
    <t>=(0.66*B29)+0.34*F28</t>
  </si>
  <si>
    <t>=(0.66*B30)+0.34*F29</t>
  </si>
  <si>
    <t>=(0.66*B31)+0.34*F30</t>
  </si>
  <si>
    <t>=(0.66*B32)+0.34*F31</t>
  </si>
  <si>
    <t>=(0.66*B33)+0.34*F32</t>
  </si>
  <si>
    <t>=(0.66*B34)+0.34*F33</t>
  </si>
  <si>
    <t>=(0.66*B35)+0.34*F34</t>
  </si>
  <si>
    <t>=(0.66*B36)+0.34*F35</t>
  </si>
  <si>
    <t>=(0.66*B37)+0.34*F36</t>
  </si>
  <si>
    <t>=(0.66*B38)+0.34*F37</t>
  </si>
  <si>
    <t>The formula would be as follows:</t>
  </si>
  <si>
    <t>To get the January forecast, we need to use December's actual number of auto thefts (53) and December's smoothed value of arrests (52) as well:</t>
  </si>
  <si>
    <t>=(.66*B38)+.34*F38</t>
  </si>
  <si>
    <t>Blank Cells</t>
  </si>
  <si>
    <t>Blank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</si>
</sst>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0"/>
    <numFmt numFmtId="165" formatCode="_(&quot;$&quot;* #,##0_);_(&quot;$&quot;* \(#,##0\);_(&quot;$&quot;* &quot;-&quot;??_);_(@_)"/>
    <numFmt numFmtId="166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99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0"/>
      <color rgb="FF3333FF"/>
      <name val="Arial"/>
      <family val="2"/>
    </font>
    <font>
      <sz val="10"/>
      <color rgb="FF3333FF"/>
      <name val="Arial"/>
      <family val="2"/>
    </font>
    <font>
      <sz val="10"/>
      <name val="Arial"/>
      <family val="2"/>
    </font>
    <font>
      <b/>
      <u/>
      <sz val="10"/>
      <color rgb="FF3333FF"/>
      <name val="Arial"/>
      <family val="2"/>
    </font>
    <font>
      <b/>
      <i/>
      <vertAlign val="superscript"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" borderId="0" applyNumberFormat="0" applyBorder="0" applyAlignment="0" applyProtection="0"/>
    <xf numFmtId="9" fontId="2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quotePrefix="1"/>
    <xf numFmtId="0" fontId="5" fillId="0" borderId="0" xfId="0" applyFont="1"/>
    <xf numFmtId="0" fontId="6" fillId="0" borderId="0" xfId="0" applyFont="1"/>
    <xf numFmtId="1" fontId="7" fillId="0" borderId="0" xfId="0" applyNumberFormat="1" applyFont="1" applyAlignment="1">
      <alignment horizontal="center"/>
    </xf>
    <xf numFmtId="1" fontId="5" fillId="0" borderId="0" xfId="0" applyNumberFormat="1" applyFont="1"/>
    <xf numFmtId="1" fontId="5" fillId="0" borderId="0" xfId="0" quotePrefix="1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/>
    <xf numFmtId="164" fontId="5" fillId="0" borderId="0" xfId="0" applyNumberFormat="1" applyFont="1"/>
    <xf numFmtId="0" fontId="5" fillId="0" borderId="0" xfId="0" quotePrefix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/>
    <xf numFmtId="1" fontId="5" fillId="0" borderId="0" xfId="0" applyNumberFormat="1" applyFont="1" applyAlignment="1">
      <alignment horizontal="right"/>
    </xf>
    <xf numFmtId="0" fontId="5" fillId="4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quotePrefix="1" applyFont="1"/>
    <xf numFmtId="0" fontId="0" fillId="3" borderId="0" xfId="0" applyFill="1"/>
    <xf numFmtId="2" fontId="8" fillId="0" borderId="0" xfId="0" applyNumberFormat="1" applyFont="1"/>
    <xf numFmtId="0" fontId="9" fillId="0" borderId="0" xfId="0" applyFont="1" applyAlignment="1">
      <alignment vertical="center"/>
    </xf>
    <xf numFmtId="2" fontId="5" fillId="0" borderId="0" xfId="0" applyNumberFormat="1" applyFont="1"/>
    <xf numFmtId="0" fontId="4" fillId="2" borderId="2" xfId="3" applyBorder="1"/>
    <xf numFmtId="1" fontId="4" fillId="2" borderId="3" xfId="3" applyNumberFormat="1" applyBorder="1" applyAlignment="1">
      <alignment horizontal="right"/>
    </xf>
    <xf numFmtId="1" fontId="4" fillId="2" borderId="4" xfId="3" applyNumberFormat="1" applyBorder="1" applyAlignment="1">
      <alignment horizontal="right"/>
    </xf>
    <xf numFmtId="1" fontId="4" fillId="2" borderId="5" xfId="3" applyNumberFormat="1" applyBorder="1" applyAlignment="1">
      <alignment horizontal="right"/>
    </xf>
    <xf numFmtId="1" fontId="4" fillId="2" borderId="2" xfId="3" applyNumberFormat="1" applyBorder="1" applyAlignment="1">
      <alignment horizontal="center"/>
    </xf>
    <xf numFmtId="0" fontId="4" fillId="2" borderId="1" xfId="3" applyBorder="1" applyAlignment="1">
      <alignment horizontal="center"/>
    </xf>
    <xf numFmtId="165" fontId="5" fillId="0" borderId="0" xfId="2" applyNumberFormat="1" applyFont="1"/>
    <xf numFmtId="165" fontId="22" fillId="0" borderId="0" xfId="2" applyNumberFormat="1" applyFont="1"/>
    <xf numFmtId="165" fontId="18" fillId="2" borderId="2" xfId="1" applyNumberFormat="1" applyFont="1" applyFill="1" applyBorder="1"/>
    <xf numFmtId="165" fontId="5" fillId="0" borderId="0" xfId="2" applyNumberFormat="1" applyFont="1" applyAlignment="1">
      <alignment horizontal="center"/>
    </xf>
    <xf numFmtId="0" fontId="18" fillId="2" borderId="2" xfId="1" applyNumberFormat="1" applyFont="1" applyFill="1" applyBorder="1" applyAlignment="1">
      <alignment horizontal="center"/>
    </xf>
    <xf numFmtId="0" fontId="18" fillId="2" borderId="2" xfId="1" applyNumberFormat="1" applyFont="1" applyFill="1" applyBorder="1" applyAlignment="1">
      <alignment horizontal="right"/>
    </xf>
    <xf numFmtId="0" fontId="18" fillId="2" borderId="2" xfId="1" applyNumberFormat="1" applyFont="1" applyFill="1" applyBorder="1" applyAlignment="1"/>
    <xf numFmtId="0" fontId="18" fillId="2" borderId="2" xfId="3" applyFont="1" applyBorder="1" applyAlignment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3" applyBorder="1"/>
    <xf numFmtId="0" fontId="23" fillId="2" borderId="1" xfId="3" applyFont="1" applyBorder="1" applyAlignment="1">
      <alignment horizontal="center"/>
    </xf>
    <xf numFmtId="0" fontId="20" fillId="3" borderId="0" xfId="0" applyFont="1" applyFill="1" applyAlignment="1">
      <alignment horizontal="right"/>
    </xf>
    <xf numFmtId="0" fontId="5" fillId="0" borderId="0" xfId="0" applyFont="1" applyFill="1"/>
    <xf numFmtId="0" fontId="18" fillId="2" borderId="1" xfId="3" applyFont="1" applyBorder="1"/>
    <xf numFmtId="0" fontId="5" fillId="0" borderId="0" xfId="0" applyFont="1" applyAlignment="1"/>
    <xf numFmtId="0" fontId="18" fillId="2" borderId="1" xfId="3" applyFont="1" applyBorder="1" applyAlignment="1">
      <alignment horizontal="center"/>
    </xf>
    <xf numFmtId="0" fontId="9" fillId="5" borderId="0" xfId="0" applyFont="1" applyFill="1"/>
    <xf numFmtId="0" fontId="9" fillId="5" borderId="0" xfId="0" quotePrefix="1" applyFont="1" applyFill="1"/>
    <xf numFmtId="0" fontId="18" fillId="2" borderId="1" xfId="3" applyFont="1" applyBorder="1" applyAlignment="1"/>
    <xf numFmtId="0" fontId="5" fillId="0" borderId="0" xfId="0" quotePrefix="1" applyFont="1"/>
    <xf numFmtId="1" fontId="4" fillId="2" borderId="1" xfId="3" applyNumberFormat="1" applyBorder="1" applyAlignment="1">
      <alignment horizontal="center"/>
    </xf>
    <xf numFmtId="1" fontId="3" fillId="2" borderId="1" xfId="3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4" fillId="2" borderId="1" xfId="3" applyNumberFormat="1" applyBorder="1"/>
    <xf numFmtId="0" fontId="25" fillId="0" borderId="0" xfId="0" applyFont="1"/>
    <xf numFmtId="0" fontId="20" fillId="0" borderId="0" xfId="0" applyFont="1"/>
    <xf numFmtId="1" fontId="4" fillId="2" borderId="1" xfId="3" quotePrefix="1" applyNumberFormat="1" applyBorder="1" applyAlignment="1">
      <alignment horizontal="center"/>
    </xf>
    <xf numFmtId="0" fontId="26" fillId="0" borderId="0" xfId="0" applyFont="1"/>
    <xf numFmtId="0" fontId="5" fillId="0" borderId="0" xfId="0" applyFont="1" applyAlignment="1">
      <alignment horizontal="center"/>
    </xf>
    <xf numFmtId="0" fontId="4" fillId="2" borderId="12" xfId="3" applyBorder="1" applyAlignment="1">
      <alignment horizontal="center"/>
    </xf>
    <xf numFmtId="0" fontId="4" fillId="2" borderId="13" xfId="3" applyBorder="1" applyAlignment="1">
      <alignment horizontal="center"/>
    </xf>
    <xf numFmtId="0" fontId="4" fillId="2" borderId="0" xfId="3"/>
    <xf numFmtId="0" fontId="9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9" fillId="0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4" fillId="2" borderId="1" xfId="3" applyNumberFormat="1" applyBorder="1"/>
    <xf numFmtId="166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ill="1" applyBorder="1"/>
    <xf numFmtId="0" fontId="9" fillId="0" borderId="0" xfId="0" quotePrefix="1" applyFont="1" applyAlignment="1">
      <alignment horizontal="right"/>
    </xf>
    <xf numFmtId="9" fontId="0" fillId="0" borderId="0" xfId="4" applyFont="1"/>
    <xf numFmtId="0" fontId="5" fillId="0" borderId="0" xfId="0" quotePrefix="1" applyFont="1" applyAlignment="1">
      <alignment horizontal="left"/>
    </xf>
    <xf numFmtId="2" fontId="0" fillId="0" borderId="0" xfId="0" applyNumberFormat="1"/>
    <xf numFmtId="9" fontId="0" fillId="0" borderId="0" xfId="0" applyNumberFormat="1"/>
    <xf numFmtId="9" fontId="4" fillId="2" borderId="1" xfId="3" applyNumberFormat="1" applyBorder="1"/>
    <xf numFmtId="0" fontId="2" fillId="2" borderId="0" xfId="3" applyFont="1"/>
    <xf numFmtId="166" fontId="5" fillId="0" borderId="0" xfId="0" quotePrefix="1" applyNumberFormat="1" applyFont="1" applyAlignment="1">
      <alignment horizontal="center"/>
    </xf>
    <xf numFmtId="0" fontId="4" fillId="2" borderId="0" xfId="3" applyAlignment="1">
      <alignment horizontal="center"/>
    </xf>
    <xf numFmtId="166" fontId="4" fillId="2" borderId="1" xfId="3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1" fillId="7" borderId="0" xfId="6"/>
    <xf numFmtId="1" fontId="4" fillId="0" borderId="0" xfId="3" applyNumberFormat="1" applyFill="1" applyBorder="1" applyAlignment="1">
      <alignment horizontal="center"/>
    </xf>
    <xf numFmtId="0" fontId="9" fillId="0" borderId="0" xfId="0" applyNumberFormat="1" applyFont="1"/>
    <xf numFmtId="1" fontId="4" fillId="2" borderId="14" xfId="3" applyNumberFormat="1" applyBorder="1" applyAlignment="1">
      <alignment horizontal="center"/>
    </xf>
    <xf numFmtId="0" fontId="1" fillId="6" borderId="0" xfId="5" applyAlignment="1">
      <alignment horizontal="left"/>
    </xf>
    <xf numFmtId="166" fontId="4" fillId="2" borderId="14" xfId="3" applyNumberFormat="1" applyBorder="1" applyAlignment="1">
      <alignment horizontal="center"/>
    </xf>
    <xf numFmtId="0" fontId="18" fillId="2" borderId="2" xfId="3" applyFont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30" fillId="0" borderId="0" xfId="0" applyFont="1"/>
    <xf numFmtId="1" fontId="1" fillId="2" borderId="2" xfId="3" applyNumberFormat="1" applyFont="1" applyBorder="1" applyAlignment="1">
      <alignment horizontal="right"/>
    </xf>
    <xf numFmtId="1" fontId="9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/>
    <xf numFmtId="0" fontId="1" fillId="2" borderId="1" xfId="3" applyFont="1" applyBorder="1" applyAlignment="1">
      <alignment horizontal="center"/>
    </xf>
    <xf numFmtId="1" fontId="4" fillId="2" borderId="1" xfId="3" applyNumberFormat="1" applyBorder="1"/>
  </cellXfs>
  <cellStyles count="7">
    <cellStyle name="20% - Accent6" xfId="3" builtinId="50"/>
    <cellStyle name="40% - Accent2" xfId="5" builtinId="35"/>
    <cellStyle name="60% - Accent2" xfId="6" builtinId="36"/>
    <cellStyle name="Comma" xfId="1" builtinId="3"/>
    <cellStyle name="Currency" xfId="2" builtinId="4"/>
    <cellStyle name="Normal" xfId="0" builtinId="0"/>
    <cellStyle name="Percent" xfId="4" builtin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66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330203</xdr:colOff>
      <xdr:row>4</xdr:row>
      <xdr:rowOff>160867</xdr:rowOff>
    </xdr:from>
    <xdr:to>
      <xdr:col>0</xdr:col>
      <xdr:colOff>457203</xdr:colOff>
      <xdr:row>4</xdr:row>
      <xdr:rowOff>160867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1A8545D-6C92-E046-B1BD-23A9352CF6F7}"/>
            </a:ext>
          </a:extLst>
        </xdr:cNvPr>
        <xdr:cNvCxnSpPr/>
      </xdr:nvCxnSpPr>
      <xdr:spPr>
        <a:xfrm>
          <a:off x="330203" y="833967"/>
          <a:ext cx="127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299507</xdr:colOff>
      <xdr:row>4</xdr:row>
      <xdr:rowOff>160868</xdr:rowOff>
    </xdr:from>
    <xdr:to>
      <xdr:col>2</xdr:col>
      <xdr:colOff>426507</xdr:colOff>
      <xdr:row>4</xdr:row>
      <xdr:rowOff>160868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6B561A4-B485-1E45-98F9-34C01C6DC10A}"/>
            </a:ext>
          </a:extLst>
        </xdr:cNvPr>
        <xdr:cNvCxnSpPr/>
      </xdr:nvCxnSpPr>
      <xdr:spPr>
        <a:xfrm>
          <a:off x="1842557" y="833968"/>
          <a:ext cx="127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289984</xdr:colOff>
      <xdr:row>0</xdr:row>
      <xdr:rowOff>16932</xdr:rowOff>
    </xdr:from>
    <xdr:to>
      <xdr:col>3</xdr:col>
      <xdr:colOff>416984</xdr:colOff>
      <xdr:row>0</xdr:row>
      <xdr:rowOff>16932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F5FBEE-DE51-7444-B675-A14972EE9F81}"/>
            </a:ext>
          </a:extLst>
        </xdr:cNvPr>
        <xdr:cNvCxnSpPr/>
      </xdr:nvCxnSpPr>
      <xdr:spPr>
        <a:xfrm>
          <a:off x="2604559" y="16932"/>
          <a:ext cx="127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295275</xdr:colOff>
      <xdr:row>4</xdr:row>
      <xdr:rowOff>57151</xdr:rowOff>
    </xdr:from>
    <xdr:to>
      <xdr:col>7</xdr:col>
      <xdr:colOff>219075</xdr:colOff>
      <xdr:row>5</xdr:row>
      <xdr:rowOff>106116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883DA7-8F0F-40AA-B1BD-5D82289F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825501"/>
          <a:ext cx="695325" cy="210890"/>
        </a:xfrm>
        <a:prstGeom prst="rect">
          <a:avLst/>
        </a:prstGeom>
      </xdr:spPr>
    </xdr:pic>
    <xdr:clientData/>
  </xdr:twoCellAnchor>
  <xdr:twoCellAnchor>
    <xdr:from>
      <xdr:col>6</xdr:col>
      <xdr:colOff>736601</xdr:colOff>
      <xdr:row>4</xdr:row>
      <xdr:rowOff>41276</xdr:rowOff>
    </xdr:from>
    <xdr:to>
      <xdr:col>7</xdr:col>
      <xdr:colOff>235479</xdr:colOff>
      <xdr:row>5</xdr:row>
      <xdr:rowOff>82550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4E4F953-2E4B-4DB6-B6CB-6B4DAC91CCD3}"/>
            </a:ext>
          </a:extLst>
        </xdr:cNvPr>
        <xdr:cNvSpPr/>
      </xdr:nvSpPr>
      <xdr:spPr>
        <a:xfrm>
          <a:off x="5365751" y="809626"/>
          <a:ext cx="270403" cy="2317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700080</xdr:colOff>
      <xdr:row>44</xdr:row>
      <xdr:rowOff>33352</xdr:rowOff>
    </xdr:from>
    <xdr:to>
      <xdr:col>0</xdr:col>
      <xdr:colOff>827080</xdr:colOff>
      <xdr:row>44</xdr:row>
      <xdr:rowOff>33352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24C56C2-C37B-4C1A-9CDD-24DCDF6E4439}"/>
            </a:ext>
          </a:extLst>
        </xdr:cNvPr>
        <xdr:cNvCxnSpPr/>
      </xdr:nvCxnSpPr>
      <xdr:spPr>
        <a:xfrm>
          <a:off x="700080" y="7367602"/>
          <a:ext cx="127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3175</xdr:rowOff>
    </xdr:from>
    <xdr:to>
      <xdr:col>7</xdr:col>
      <xdr:colOff>12700</xdr:colOff>
      <xdr:row>37</xdr:row>
      <xdr:rowOff>161925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39F1006-8ABF-4D89-B129-905A740558C5}"/>
            </a:ext>
          </a:extLst>
        </xdr:cNvPr>
        <xdr:cNvCxnSpPr/>
      </xdr:nvCxnSpPr>
      <xdr:spPr>
        <a:xfrm>
          <a:off x="4587875" y="1181100"/>
          <a:ext cx="3175" cy="5038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7</xdr:row>
      <xdr:rowOff>0</xdr:rowOff>
    </xdr:from>
    <xdr:to>
      <xdr:col>5</xdr:col>
      <xdr:colOff>76200</xdr:colOff>
      <xdr:row>7</xdr:row>
      <xdr:rowOff>1</xdr:rowOff>
    </xdr:to>
    <xdr:sp macro="" textlink="">
      <xdr:nvSpPr>
        <xdr:cNvPr id="1047" name="Line 1">
          <a:extLst>
            <a:ext uri="{FF2B5EF4-FFF2-40B4-BE49-F238E27FC236}">
              <a16:creationId xmlns:a16="http://schemas.microsoft.com/office/drawing/2014/main" id="{00000000-0008-0000-0600-000017040000}"/>
            </a:ext>
          </a:extLst>
        </xdr:cNvPr>
        <xdr:cNvSpPr>
          <a:spLocks noChangeShapeType="1"/>
        </xdr:cNvSpPr>
      </xdr:nvSpPr>
      <xdr:spPr bwMode="auto">
        <a:xfrm>
          <a:off x="2752725" y="1"/>
          <a:ext cx="0" cy="3600450"/>
        </a:xfrm>
        <a:prstGeom prst="line">
          <a:avLst/>
        </a:prstGeom>
        <a:ln w="28575">
          <a:solidFill>
            <a:schemeClr val="tx1"/>
          </a:solidFill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5</xdr:col>
      <xdr:colOff>38098</xdr:colOff>
      <xdr:row>9</xdr:row>
      <xdr:rowOff>0</xdr:rowOff>
    </xdr:from>
    <xdr:to>
      <xdr:col>5</xdr:col>
      <xdr:colOff>38098</xdr:colOff>
      <xdr:row>23</xdr:row>
      <xdr:rowOff>25400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2886073" y="1457325"/>
          <a:ext cx="0" cy="2311400"/>
        </a:xfrm>
        <a:prstGeom prst="line">
          <a:avLst/>
        </a:prstGeom>
        <a:ln w="28575">
          <a:solidFill>
            <a:schemeClr val="tx1"/>
          </a:solidFill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0</xdr:col>
      <xdr:colOff>0</xdr:colOff>
      <xdr:row>7</xdr:row>
      <xdr:rowOff>66675</xdr:rowOff>
    </xdr:from>
    <xdr:to>
      <xdr:col>11</xdr:col>
      <xdr:colOff>585788</xdr:colOff>
      <xdr:row>7</xdr:row>
      <xdr:rowOff>66675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0" y="4838700"/>
          <a:ext cx="6376988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2</xdr:colOff>
      <xdr:row>66</xdr:row>
      <xdr:rowOff>57150</xdr:rowOff>
    </xdr:from>
    <xdr:to>
      <xdr:col>11</xdr:col>
      <xdr:colOff>101601</xdr:colOff>
      <xdr:row>66</xdr:row>
      <xdr:rowOff>57150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2" y="13468350"/>
          <a:ext cx="6739466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10</xdr:col>
      <xdr:colOff>1</xdr:colOff>
      <xdr:row>91</xdr:row>
      <xdr:rowOff>28575</xdr:rowOff>
    </xdr:from>
    <xdr:to>
      <xdr:col>19</xdr:col>
      <xdr:colOff>643467</xdr:colOff>
      <xdr:row>91</xdr:row>
      <xdr:rowOff>28575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5960534" y="13896975"/>
          <a:ext cx="6739466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3</xdr:col>
      <xdr:colOff>1</xdr:colOff>
      <xdr:row>91</xdr:row>
      <xdr:rowOff>28575</xdr:rowOff>
    </xdr:from>
    <xdr:to>
      <xdr:col>14</xdr:col>
      <xdr:colOff>101600</xdr:colOff>
      <xdr:row>91</xdr:row>
      <xdr:rowOff>28575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2032001" y="13896975"/>
          <a:ext cx="6739466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4763</xdr:rowOff>
    </xdr:from>
    <xdr:to>
      <xdr:col>11</xdr:col>
      <xdr:colOff>585788</xdr:colOff>
      <xdr:row>23</xdr:row>
      <xdr:rowOff>4763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451AB2DB-5E12-45FF-A5AD-6A66F4380857}"/>
            </a:ext>
          </a:extLst>
        </xdr:cNvPr>
        <xdr:cNvSpPr>
          <a:spLocks noChangeShapeType="1"/>
        </xdr:cNvSpPr>
      </xdr:nvSpPr>
      <xdr:spPr bwMode="auto">
        <a:xfrm>
          <a:off x="0" y="3748088"/>
          <a:ext cx="6757988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9C41-8598-47AB-9475-AC00844AA6DB}">
  <dimension ref="A1:M27"/>
  <sheetViews>
    <sheetView tabSelected="1" zoomScale="150" zoomScaleNormal="150" workbookViewId="0">
      <selection activeCell="H1" sqref="H1"/>
    </sheetView>
  </sheetViews>
  <sheetFormatPr baseColWidth="10" defaultColWidth="8.83203125" defaultRowHeight="13" x14ac:dyDescent="0.15"/>
  <cols>
    <col min="1" max="1" width="8.83203125" style="5"/>
    <col min="2" max="2" width="15.1640625" style="5" customWidth="1"/>
    <col min="3" max="3" width="11.33203125" style="5" customWidth="1"/>
    <col min="4" max="4" width="9.5" style="5" customWidth="1"/>
    <col min="5" max="5" width="32.33203125" style="5" customWidth="1"/>
    <col min="6" max="6" width="11.33203125" style="5" customWidth="1"/>
    <col min="7" max="7" width="8.83203125" style="5"/>
    <col min="8" max="8" width="6.83203125" style="5" customWidth="1"/>
    <col min="9" max="9" width="8.83203125" style="5" customWidth="1"/>
    <col min="10" max="16384" width="8.83203125" style="5"/>
  </cols>
  <sheetData>
    <row r="1" spans="1:13" x14ac:dyDescent="0.15">
      <c r="A1" s="27" t="s">
        <v>96</v>
      </c>
      <c r="B1" s="27"/>
      <c r="C1" s="27"/>
      <c r="D1" s="5" t="s">
        <v>97</v>
      </c>
    </row>
    <row r="2" spans="1:13" x14ac:dyDescent="0.15">
      <c r="D2" s="5" t="s">
        <v>98</v>
      </c>
    </row>
    <row r="4" spans="1:13" x14ac:dyDescent="0.15">
      <c r="A4" s="5" t="s">
        <v>339</v>
      </c>
    </row>
    <row r="6" spans="1:13" x14ac:dyDescent="0.15">
      <c r="A6" s="5" t="s">
        <v>121</v>
      </c>
    </row>
    <row r="7" spans="1:13" ht="14" thickBot="1" x14ac:dyDescent="0.2">
      <c r="A7" s="5" t="s">
        <v>120</v>
      </c>
      <c r="D7" s="69" t="s">
        <v>99</v>
      </c>
      <c r="E7" s="5" t="s">
        <v>100</v>
      </c>
    </row>
    <row r="8" spans="1:13" ht="16" thickBot="1" x14ac:dyDescent="0.25">
      <c r="D8" s="118"/>
      <c r="E8" s="5" t="s">
        <v>123</v>
      </c>
    </row>
    <row r="10" spans="1:13" x14ac:dyDescent="0.15">
      <c r="B10" s="119" t="s">
        <v>101</v>
      </c>
      <c r="C10" s="120"/>
      <c r="D10" s="120"/>
      <c r="E10" s="120"/>
      <c r="F10" s="120"/>
      <c r="G10" s="120"/>
      <c r="H10" s="120"/>
      <c r="I10" s="120"/>
      <c r="J10" s="120"/>
      <c r="K10" s="120"/>
      <c r="L10" s="27"/>
      <c r="M10" s="27"/>
    </row>
    <row r="11" spans="1:13" x14ac:dyDescent="0.15">
      <c r="B11" s="97"/>
      <c r="C11" s="27"/>
      <c r="D11" s="27"/>
      <c r="E11" s="120"/>
      <c r="F11" s="120" t="s">
        <v>102</v>
      </c>
      <c r="G11" s="120"/>
      <c r="H11" s="120"/>
      <c r="I11" s="120"/>
      <c r="J11" s="97"/>
      <c r="K11" s="97"/>
      <c r="L11" s="62"/>
    </row>
    <row r="12" spans="1:13" x14ac:dyDescent="0.15">
      <c r="G12" s="121"/>
    </row>
    <row r="13" spans="1:13" x14ac:dyDescent="0.15">
      <c r="B13" s="5" t="s">
        <v>122</v>
      </c>
      <c r="G13" s="121"/>
    </row>
    <row r="14" spans="1:13" x14ac:dyDescent="0.15">
      <c r="B14" s="126" t="s">
        <v>124</v>
      </c>
      <c r="C14" s="126"/>
      <c r="D14" s="126"/>
      <c r="E14" s="126"/>
      <c r="F14" s="126"/>
      <c r="G14" s="126"/>
      <c r="H14" s="126"/>
      <c r="I14" s="126"/>
      <c r="J14" s="126"/>
      <c r="K14" s="126"/>
    </row>
    <row r="16" spans="1:13" ht="14" thickBot="1" x14ac:dyDescent="0.2">
      <c r="A16" s="5" t="s">
        <v>125</v>
      </c>
      <c r="E16" s="5" t="s">
        <v>104</v>
      </c>
      <c r="F16" s="69" t="s">
        <v>103</v>
      </c>
    </row>
    <row r="17" spans="1:9" ht="16" thickBot="1" x14ac:dyDescent="0.25">
      <c r="A17" s="5" t="s">
        <v>126</v>
      </c>
      <c r="F17" s="118"/>
    </row>
    <row r="18" spans="1:9" x14ac:dyDescent="0.15">
      <c r="D18" s="122"/>
    </row>
    <row r="19" spans="1:9" ht="14" thickBot="1" x14ac:dyDescent="0.2">
      <c r="A19" s="5" t="s">
        <v>108</v>
      </c>
    </row>
    <row r="20" spans="1:9" ht="16" thickBot="1" x14ac:dyDescent="0.25">
      <c r="A20" s="5" t="s">
        <v>107</v>
      </c>
      <c r="C20" s="69" t="s">
        <v>105</v>
      </c>
      <c r="E20" s="5" t="s">
        <v>111</v>
      </c>
      <c r="F20" s="118"/>
      <c r="I20" s="5" t="s">
        <v>106</v>
      </c>
    </row>
    <row r="21" spans="1:9" ht="14" thickBot="1" x14ac:dyDescent="0.2"/>
    <row r="22" spans="1:9" ht="16" thickBot="1" x14ac:dyDescent="0.25">
      <c r="C22" s="69" t="s">
        <v>109</v>
      </c>
      <c r="E22" s="5" t="s">
        <v>111</v>
      </c>
      <c r="F22" s="118"/>
      <c r="I22" s="5" t="s">
        <v>110</v>
      </c>
    </row>
    <row r="24" spans="1:9" ht="16" x14ac:dyDescent="0.2">
      <c r="I24" s="123"/>
    </row>
    <row r="25" spans="1:9" ht="16" x14ac:dyDescent="0.2">
      <c r="I25" s="123"/>
    </row>
    <row r="26" spans="1:9" ht="16" x14ac:dyDescent="0.2">
      <c r="I26" s="123"/>
    </row>
    <row r="27" spans="1:9" ht="16" x14ac:dyDescent="0.2">
      <c r="I27" s="123"/>
    </row>
  </sheetData>
  <mergeCells count="1">
    <mergeCell ref="B14:K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topLeftCell="A15" zoomScale="150" zoomScaleNormal="150" zoomScalePageLayoutView="200" workbookViewId="0">
      <selection activeCell="F20" sqref="F20"/>
    </sheetView>
  </sheetViews>
  <sheetFormatPr baseColWidth="10" defaultColWidth="8.83203125" defaultRowHeight="13" x14ac:dyDescent="0.15"/>
  <cols>
    <col min="1" max="1" width="16.1640625" customWidth="1"/>
    <col min="2" max="2" width="19" customWidth="1"/>
    <col min="3" max="3" width="19.1640625" bestFit="1" customWidth="1"/>
    <col min="4" max="4" width="16.5" bestFit="1" customWidth="1"/>
    <col min="5" max="5" width="15" bestFit="1" customWidth="1"/>
    <col min="6" max="6" width="10" bestFit="1" customWidth="1"/>
  </cols>
  <sheetData>
    <row r="1" spans="1:12" x14ac:dyDescent="0.15">
      <c r="A1" s="27" t="s">
        <v>288</v>
      </c>
      <c r="B1" s="33"/>
      <c r="E1" s="84" t="s">
        <v>286</v>
      </c>
      <c r="F1" s="33"/>
      <c r="G1" s="33"/>
      <c r="H1" s="33"/>
      <c r="I1" s="2"/>
      <c r="J1" s="2"/>
      <c r="K1" s="2"/>
      <c r="L1" s="2"/>
    </row>
    <row r="2" spans="1:12" x14ac:dyDescent="0.15">
      <c r="A2" s="62"/>
      <c r="B2" s="2"/>
      <c r="E2" s="87"/>
      <c r="F2" s="2"/>
      <c r="G2" s="2"/>
      <c r="H2" s="2"/>
      <c r="I2" s="2"/>
      <c r="J2" s="2"/>
      <c r="K2" s="2"/>
      <c r="L2" s="2"/>
    </row>
    <row r="3" spans="1:12" x14ac:dyDescent="0.15">
      <c r="A3" s="62"/>
      <c r="B3" s="2"/>
      <c r="E3" s="87"/>
      <c r="F3" s="2"/>
      <c r="G3" s="2"/>
      <c r="H3" s="2"/>
      <c r="I3" s="2"/>
      <c r="J3" s="2"/>
      <c r="K3" s="2"/>
      <c r="L3" s="2"/>
    </row>
    <row r="4" spans="1:12" x14ac:dyDescent="0.15">
      <c r="D4" s="73" t="s">
        <v>293</v>
      </c>
      <c r="E4" s="73" t="s">
        <v>294</v>
      </c>
    </row>
    <row r="5" spans="1:12" x14ac:dyDescent="0.15">
      <c r="C5" s="5" t="s">
        <v>28</v>
      </c>
      <c r="D5" s="73" t="s">
        <v>231</v>
      </c>
      <c r="E5" s="73" t="s">
        <v>295</v>
      </c>
      <c r="F5" s="5" t="s">
        <v>32</v>
      </c>
    </row>
    <row r="6" spans="1:12" ht="15" x14ac:dyDescent="0.2">
      <c r="C6" s="73">
        <v>2016</v>
      </c>
      <c r="D6" s="42"/>
      <c r="E6" s="42"/>
      <c r="F6" s="42"/>
    </row>
    <row r="7" spans="1:12" ht="15" x14ac:dyDescent="0.2">
      <c r="C7" s="73">
        <v>2020</v>
      </c>
      <c r="D7" s="42"/>
      <c r="E7" s="42"/>
      <c r="F7" s="42"/>
    </row>
    <row r="9" spans="1:12" x14ac:dyDescent="0.15">
      <c r="A9" s="102" t="s">
        <v>289</v>
      </c>
      <c r="B9" s="5"/>
      <c r="C9" s="84" t="s">
        <v>286</v>
      </c>
      <c r="D9" s="33"/>
      <c r="E9" s="33"/>
    </row>
    <row r="10" spans="1:12" ht="15" x14ac:dyDescent="0.2">
      <c r="A10" s="13" t="s">
        <v>290</v>
      </c>
      <c r="B10" s="59"/>
    </row>
    <row r="11" spans="1:12" x14ac:dyDescent="0.15">
      <c r="A11" s="100"/>
      <c r="E11" s="101"/>
      <c r="F11" s="104"/>
    </row>
    <row r="12" spans="1:12" x14ac:dyDescent="0.15">
      <c r="A12" s="5" t="s">
        <v>291</v>
      </c>
      <c r="B12" s="5"/>
      <c r="C12" s="4"/>
    </row>
    <row r="13" spans="1:12" x14ac:dyDescent="0.15">
      <c r="A13" s="72" t="s">
        <v>292</v>
      </c>
      <c r="B13" s="14"/>
      <c r="E13" s="101"/>
    </row>
    <row r="14" spans="1:12" ht="15" x14ac:dyDescent="0.2">
      <c r="A14" s="74"/>
      <c r="B14" s="59"/>
      <c r="C14" s="14" t="s">
        <v>296</v>
      </c>
      <c r="E14" s="101"/>
    </row>
    <row r="15" spans="1:12" x14ac:dyDescent="0.15">
      <c r="A15" s="74"/>
      <c r="B15" s="90"/>
      <c r="C15" s="14"/>
      <c r="E15" s="101"/>
    </row>
    <row r="16" spans="1:12" x14ac:dyDescent="0.15">
      <c r="A16" s="72" t="s">
        <v>299</v>
      </c>
      <c r="B16" s="134"/>
      <c r="C16" s="14"/>
      <c r="E16" s="101"/>
    </row>
    <row r="17" spans="1:5" ht="15" x14ac:dyDescent="0.2">
      <c r="A17" s="74"/>
      <c r="B17" s="59"/>
      <c r="C17" s="14" t="s">
        <v>297</v>
      </c>
      <c r="E17" s="101"/>
    </row>
    <row r="18" spans="1:5" x14ac:dyDescent="0.15">
      <c r="A18" s="74"/>
      <c r="E18" s="101"/>
    </row>
    <row r="19" spans="1:5" x14ac:dyDescent="0.15">
      <c r="A19" s="72" t="s">
        <v>300</v>
      </c>
      <c r="B19" s="14"/>
      <c r="E19" s="101"/>
    </row>
    <row r="20" spans="1:5" x14ac:dyDescent="0.15">
      <c r="B20" s="14"/>
      <c r="E20" s="101"/>
    </row>
    <row r="21" spans="1:5" x14ac:dyDescent="0.15">
      <c r="E21" s="101"/>
    </row>
    <row r="22" spans="1:5" ht="15" x14ac:dyDescent="0.2">
      <c r="A22" s="13" t="s">
        <v>290</v>
      </c>
      <c r="B22" s="59"/>
      <c r="E22" s="101"/>
    </row>
    <row r="23" spans="1:5" x14ac:dyDescent="0.15">
      <c r="E23" s="101"/>
    </row>
    <row r="24" spans="1:5" x14ac:dyDescent="0.15">
      <c r="A24" s="5" t="s">
        <v>306</v>
      </c>
      <c r="B24" s="5"/>
      <c r="E24" s="101"/>
    </row>
    <row r="25" spans="1:5" x14ac:dyDescent="0.15">
      <c r="A25" s="72" t="s">
        <v>292</v>
      </c>
      <c r="B25" s="14" t="s">
        <v>307</v>
      </c>
      <c r="E25" s="101"/>
    </row>
    <row r="26" spans="1:5" ht="15" x14ac:dyDescent="0.2">
      <c r="A26" s="74"/>
      <c r="B26" s="83">
        <f>587/65000</f>
        <v>9.0307692307692311E-3</v>
      </c>
      <c r="C26" s="14" t="s">
        <v>308</v>
      </c>
      <c r="E26" s="101"/>
    </row>
    <row r="27" spans="1:5" x14ac:dyDescent="0.15">
      <c r="A27" s="74"/>
      <c r="C27" s="14"/>
      <c r="E27" s="101"/>
    </row>
    <row r="28" spans="1:5" x14ac:dyDescent="0.15">
      <c r="A28" s="72" t="s">
        <v>299</v>
      </c>
      <c r="B28" s="14" t="s">
        <v>309</v>
      </c>
      <c r="C28" s="14"/>
      <c r="E28" s="101"/>
    </row>
    <row r="29" spans="1:5" ht="15" x14ac:dyDescent="0.2">
      <c r="A29" s="74"/>
      <c r="B29" s="106">
        <f>863/95000</f>
        <v>9.0842105263157901E-3</v>
      </c>
      <c r="C29" s="14" t="s">
        <v>310</v>
      </c>
      <c r="E29" s="101"/>
    </row>
    <row r="30" spans="1:5" x14ac:dyDescent="0.15">
      <c r="A30" s="74"/>
      <c r="E30" s="101"/>
    </row>
    <row r="31" spans="1:5" x14ac:dyDescent="0.15">
      <c r="A31" s="72" t="s">
        <v>300</v>
      </c>
      <c r="B31" s="14" t="s">
        <v>311</v>
      </c>
      <c r="C31" s="103"/>
      <c r="E31" s="101"/>
    </row>
    <row r="32" spans="1:5" x14ac:dyDescent="0.15">
      <c r="B32" s="14" t="s">
        <v>312</v>
      </c>
      <c r="E32" s="101"/>
    </row>
    <row r="33" spans="1:5" x14ac:dyDescent="0.15">
      <c r="B33" t="s">
        <v>298</v>
      </c>
      <c r="E33" s="101"/>
    </row>
    <row r="34" spans="1:5" ht="15" x14ac:dyDescent="0.2">
      <c r="A34" s="13" t="s">
        <v>290</v>
      </c>
      <c r="B34" s="59">
        <f>(B29-B26)/B26*100</f>
        <v>0.59176903075406051</v>
      </c>
      <c r="C34" s="84" t="s">
        <v>313</v>
      </c>
      <c r="D34" s="33"/>
      <c r="E34" s="101"/>
    </row>
    <row r="35" spans="1:5" x14ac:dyDescent="0.15">
      <c r="E35" s="101"/>
    </row>
    <row r="36" spans="1:5" x14ac:dyDescent="0.15">
      <c r="A36" s="5" t="s">
        <v>314</v>
      </c>
    </row>
    <row r="37" spans="1:5" x14ac:dyDescent="0.15">
      <c r="A37" s="5" t="s">
        <v>29</v>
      </c>
      <c r="B37" s="96" t="e">
        <f>SUM(D7-D6)/D6*100</f>
        <v>#DIV/0!</v>
      </c>
      <c r="C37" s="84" t="s">
        <v>315</v>
      </c>
      <c r="D37" s="33"/>
    </row>
    <row r="38" spans="1:5" x14ac:dyDescent="0.15">
      <c r="A38" s="5" t="s">
        <v>30</v>
      </c>
      <c r="B38" s="107" t="e">
        <f>SUM(D7/E7-D6/E6)/SUM(D6/E6)*100</f>
        <v>#DIV/0!</v>
      </c>
    </row>
    <row r="39" spans="1:5" x14ac:dyDescent="0.15">
      <c r="A39" s="5" t="s">
        <v>31</v>
      </c>
      <c r="B39" s="107" t="e">
        <f>SUM(D7/F7-D6/F6)/SUM(D6/F6)*100</f>
        <v>#DIV/0!</v>
      </c>
    </row>
    <row r="40" spans="1:5" x14ac:dyDescent="0.15">
      <c r="A40" s="5"/>
      <c r="B40" s="5"/>
      <c r="C40" s="4"/>
    </row>
    <row r="41" spans="1:5" x14ac:dyDescent="0.15">
      <c r="C41" s="4"/>
    </row>
    <row r="42" spans="1:5" x14ac:dyDescent="0.15">
      <c r="C42" s="4"/>
    </row>
    <row r="43" spans="1:5" x14ac:dyDescent="0.15">
      <c r="C43" s="4"/>
    </row>
    <row r="57" spans="3:3" x14ac:dyDescent="0.15">
      <c r="C57">
        <v>1</v>
      </c>
    </row>
  </sheetData>
  <phoneticPr fontId="0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zoomScale="125" zoomScaleNormal="44" zoomScalePageLayoutView="44" workbookViewId="0">
      <selection activeCell="J1" sqref="J1"/>
    </sheetView>
  </sheetViews>
  <sheetFormatPr baseColWidth="10" defaultColWidth="8.83203125" defaultRowHeight="13" x14ac:dyDescent="0.15"/>
  <cols>
    <col min="1" max="1" width="19" style="5" customWidth="1"/>
    <col min="2" max="2" width="14.1640625" style="5" customWidth="1"/>
    <col min="3" max="3" width="13.5" style="5" bestFit="1" customWidth="1"/>
    <col min="4" max="4" width="8.83203125" style="5"/>
    <col min="5" max="5" width="15.33203125" style="5" bestFit="1" customWidth="1"/>
    <col min="6" max="6" width="15.6640625" style="5" customWidth="1"/>
    <col min="7" max="7" width="15.1640625" style="5" customWidth="1"/>
    <col min="8" max="8" width="8.83203125" style="5"/>
    <col min="9" max="9" width="10.6640625" style="5" customWidth="1"/>
    <col min="10" max="10" width="17.5" style="5" customWidth="1"/>
    <col min="11" max="16384" width="8.83203125" style="5"/>
  </cols>
  <sheetData>
    <row r="1" spans="1:10" ht="15" x14ac:dyDescent="0.2">
      <c r="A1" s="27" t="s">
        <v>316</v>
      </c>
      <c r="B1" s="27"/>
      <c r="C1" s="27"/>
      <c r="E1" s="5" t="s">
        <v>318</v>
      </c>
      <c r="G1" s="42"/>
    </row>
    <row r="2" spans="1:10" x14ac:dyDescent="0.15">
      <c r="G2" s="80"/>
    </row>
    <row r="3" spans="1:10" ht="16" x14ac:dyDescent="0.2">
      <c r="A3" s="1" t="s">
        <v>317</v>
      </c>
      <c r="B3" s="1" t="s">
        <v>44</v>
      </c>
      <c r="E3" s="5" t="s">
        <v>323</v>
      </c>
      <c r="G3" s="42"/>
    </row>
    <row r="4" spans="1:10" x14ac:dyDescent="0.15">
      <c r="A4" s="1">
        <v>21811</v>
      </c>
      <c r="B4" s="1">
        <v>1374</v>
      </c>
      <c r="G4" s="80"/>
    </row>
    <row r="5" spans="1:10" ht="15" x14ac:dyDescent="0.2">
      <c r="A5" s="1">
        <v>23915</v>
      </c>
      <c r="B5" s="1">
        <v>2132</v>
      </c>
      <c r="E5" s="110" t="s">
        <v>319</v>
      </c>
      <c r="F5" s="110"/>
      <c r="G5" s="109"/>
    </row>
    <row r="6" spans="1:10" ht="15" x14ac:dyDescent="0.2">
      <c r="A6" s="1">
        <v>25070</v>
      </c>
      <c r="B6" s="1">
        <v>2604</v>
      </c>
      <c r="E6" s="110"/>
      <c r="F6" s="110" t="s">
        <v>320</v>
      </c>
      <c r="G6" s="70"/>
    </row>
    <row r="7" spans="1:10" x14ac:dyDescent="0.15">
      <c r="A7" s="1">
        <v>24834</v>
      </c>
      <c r="B7" s="1">
        <v>3025</v>
      </c>
      <c r="E7" s="110"/>
      <c r="F7" s="110"/>
      <c r="G7" s="80"/>
    </row>
    <row r="8" spans="1:10" ht="15" x14ac:dyDescent="0.2">
      <c r="A8" s="1">
        <v>22337</v>
      </c>
      <c r="B8" s="1">
        <v>2466</v>
      </c>
      <c r="E8" s="110" t="s">
        <v>329</v>
      </c>
      <c r="F8" s="110"/>
      <c r="G8" s="109"/>
      <c r="I8" s="110" t="s">
        <v>330</v>
      </c>
      <c r="J8" s="109"/>
    </row>
    <row r="9" spans="1:10" ht="15" x14ac:dyDescent="0.2">
      <c r="A9" s="1">
        <v>25618</v>
      </c>
      <c r="B9" s="1">
        <v>3778</v>
      </c>
      <c r="E9" s="110"/>
      <c r="F9" s="110" t="s">
        <v>320</v>
      </c>
      <c r="G9" s="70"/>
      <c r="I9" s="110" t="s">
        <v>320</v>
      </c>
      <c r="J9" s="70"/>
    </row>
    <row r="10" spans="1:10" ht="14" thickBot="1" x14ac:dyDescent="0.2">
      <c r="A10" s="1">
        <v>29309</v>
      </c>
      <c r="B10" s="1">
        <v>5214</v>
      </c>
      <c r="E10" s="110"/>
      <c r="F10" s="110"/>
      <c r="G10" s="80"/>
      <c r="I10" s="110"/>
      <c r="J10"/>
    </row>
    <row r="11" spans="1:10" ht="17" thickTop="1" thickBot="1" x14ac:dyDescent="0.25">
      <c r="A11" s="1">
        <v>35000</v>
      </c>
      <c r="B11" s="109"/>
      <c r="C11" s="5" t="s">
        <v>325</v>
      </c>
      <c r="E11" s="116" t="s">
        <v>321</v>
      </c>
      <c r="F11" s="116"/>
      <c r="G11" s="115"/>
      <c r="I11" s="116" t="s">
        <v>321</v>
      </c>
      <c r="J11" s="115"/>
    </row>
    <row r="12" spans="1:10" ht="17" thickTop="1" thickBot="1" x14ac:dyDescent="0.25">
      <c r="A12" s="13" t="s">
        <v>39</v>
      </c>
      <c r="B12" s="70"/>
      <c r="C12" s="5" t="s">
        <v>45</v>
      </c>
      <c r="E12" s="116" t="s">
        <v>322</v>
      </c>
      <c r="F12" s="116"/>
      <c r="G12" s="115"/>
      <c r="I12" s="116" t="s">
        <v>322</v>
      </c>
      <c r="J12" s="115"/>
    </row>
    <row r="13" spans="1:10" ht="14" thickTop="1" x14ac:dyDescent="0.15"/>
    <row r="14" spans="1:10" x14ac:dyDescent="0.15">
      <c r="H14" s="8"/>
    </row>
    <row r="15" spans="1:10" x14ac:dyDescent="0.15">
      <c r="H15" s="8"/>
    </row>
    <row r="43" spans="1:5" x14ac:dyDescent="0.15">
      <c r="A43" s="5">
        <v>1</v>
      </c>
      <c r="B43" s="5">
        <v>36865</v>
      </c>
      <c r="D43" s="5">
        <f>CORREL(B43:B47,A43:A47)</f>
        <v>0.66363056049366653</v>
      </c>
      <c r="E43" s="5" t="s">
        <v>47</v>
      </c>
    </row>
    <row r="44" spans="1:5" x14ac:dyDescent="0.15">
      <c r="A44" s="5">
        <v>2</v>
      </c>
      <c r="B44" s="5">
        <v>39268</v>
      </c>
    </row>
    <row r="45" spans="1:5" x14ac:dyDescent="0.15">
      <c r="A45" s="5">
        <v>3</v>
      </c>
      <c r="B45" s="5">
        <v>42951</v>
      </c>
      <c r="D45" s="5">
        <f>STEYX(B43:B47,A43:A47)</f>
        <v>2015.0079156172064</v>
      </c>
      <c r="E45" s="5" t="s">
        <v>48</v>
      </c>
    </row>
    <row r="46" spans="1:5" x14ac:dyDescent="0.15">
      <c r="A46" s="5">
        <v>4</v>
      </c>
      <c r="B46" s="5">
        <v>41645</v>
      </c>
    </row>
    <row r="47" spans="1:5" x14ac:dyDescent="0.15">
      <c r="A47" s="5">
        <v>5</v>
      </c>
      <c r="B47" s="5">
        <v>40572</v>
      </c>
    </row>
    <row r="48" spans="1:5" x14ac:dyDescent="0.15">
      <c r="A48" s="5">
        <v>6</v>
      </c>
      <c r="B48" s="5">
        <f>TREND(B43:B47,A43:A47,A48)</f>
        <v>43197.5</v>
      </c>
      <c r="C48" s="5" t="s">
        <v>33</v>
      </c>
      <c r="D48" s="5">
        <f>43198+2015</f>
        <v>45213</v>
      </c>
    </row>
    <row r="49" spans="4:4" x14ac:dyDescent="0.15">
      <c r="D49" s="5">
        <f>43198-2015</f>
        <v>41183</v>
      </c>
    </row>
  </sheetData>
  <phoneticPr fontId="0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topLeftCell="A14" zoomScale="125" workbookViewId="0">
      <selection activeCell="M27" sqref="M27"/>
    </sheetView>
  </sheetViews>
  <sheetFormatPr baseColWidth="10" defaultColWidth="8.83203125" defaultRowHeight="13" x14ac:dyDescent="0.15"/>
  <cols>
    <col min="1" max="1" width="15.6640625" style="5" customWidth="1"/>
    <col min="2" max="2" width="10.83203125" style="5" bestFit="1" customWidth="1"/>
    <col min="3" max="3" width="8.83203125" style="5"/>
    <col min="4" max="4" width="15.33203125" style="5" customWidth="1"/>
    <col min="5" max="5" width="8.83203125" style="5"/>
    <col min="6" max="6" width="19.33203125" style="5" customWidth="1"/>
    <col min="7" max="7" width="12.6640625" style="5" customWidth="1"/>
    <col min="8" max="8" width="8.83203125" style="5"/>
    <col min="9" max="9" width="29.33203125" style="5" bestFit="1" customWidth="1"/>
    <col min="10" max="16384" width="8.83203125" style="5"/>
  </cols>
  <sheetData>
    <row r="1" spans="1:11" x14ac:dyDescent="0.15">
      <c r="A1" s="27" t="s">
        <v>324</v>
      </c>
    </row>
    <row r="3" spans="1:11" ht="15" x14ac:dyDescent="0.2">
      <c r="A3" s="1" t="s">
        <v>42</v>
      </c>
      <c r="B3" s="1" t="s">
        <v>43</v>
      </c>
      <c r="D3" s="12"/>
      <c r="E3" s="5" t="s">
        <v>318</v>
      </c>
      <c r="G3" s="42"/>
    </row>
    <row r="4" spans="1:11" x14ac:dyDescent="0.15">
      <c r="A4" s="1">
        <v>1</v>
      </c>
      <c r="B4" s="1">
        <v>1374</v>
      </c>
      <c r="G4" s="80"/>
    </row>
    <row r="5" spans="1:11" ht="16" x14ac:dyDescent="0.2">
      <c r="A5" s="1">
        <v>2</v>
      </c>
      <c r="B5" s="1">
        <v>2132</v>
      </c>
      <c r="E5" s="5" t="s">
        <v>323</v>
      </c>
      <c r="G5" s="108"/>
    </row>
    <row r="6" spans="1:11" x14ac:dyDescent="0.15">
      <c r="A6" s="1">
        <v>3</v>
      </c>
      <c r="B6" s="1">
        <v>2466</v>
      </c>
      <c r="D6" s="8"/>
      <c r="G6" s="80"/>
    </row>
    <row r="7" spans="1:11" ht="15" x14ac:dyDescent="0.2">
      <c r="A7" s="1">
        <v>4</v>
      </c>
      <c r="B7" s="1">
        <v>2604</v>
      </c>
      <c r="E7" s="110" t="s">
        <v>329</v>
      </c>
      <c r="F7" s="110"/>
      <c r="G7" s="109"/>
      <c r="I7" s="110" t="s">
        <v>330</v>
      </c>
      <c r="J7" s="109"/>
    </row>
    <row r="8" spans="1:11" ht="15" x14ac:dyDescent="0.2">
      <c r="A8" s="1">
        <v>5</v>
      </c>
      <c r="B8" s="1">
        <v>3025</v>
      </c>
      <c r="E8" s="110"/>
      <c r="F8" s="110" t="s">
        <v>320</v>
      </c>
      <c r="G8" s="70"/>
      <c r="I8" s="110" t="s">
        <v>320</v>
      </c>
      <c r="J8" s="70"/>
    </row>
    <row r="9" spans="1:11" ht="14" thickBot="1" x14ac:dyDescent="0.2">
      <c r="A9" s="1">
        <v>6</v>
      </c>
      <c r="B9" s="1">
        <v>3778</v>
      </c>
      <c r="D9" s="114"/>
      <c r="E9" s="110"/>
      <c r="F9" s="110"/>
      <c r="G9" s="80"/>
      <c r="I9" s="110"/>
      <c r="J9"/>
      <c r="K9" s="80"/>
    </row>
    <row r="10" spans="1:11" ht="17" thickTop="1" thickBot="1" x14ac:dyDescent="0.25">
      <c r="A10" s="1">
        <v>7</v>
      </c>
      <c r="B10" s="1">
        <v>5212</v>
      </c>
      <c r="D10" s="8"/>
      <c r="E10" s="116" t="s">
        <v>321</v>
      </c>
      <c r="F10" s="116"/>
      <c r="G10" s="115"/>
      <c r="I10" s="116" t="s">
        <v>321</v>
      </c>
      <c r="J10" s="115"/>
    </row>
    <row r="11" spans="1:11" ht="17" thickTop="1" thickBot="1" x14ac:dyDescent="0.25">
      <c r="A11" s="1">
        <v>8</v>
      </c>
      <c r="B11" s="1">
        <v>5487</v>
      </c>
      <c r="E11" s="116" t="s">
        <v>322</v>
      </c>
      <c r="F11" s="116"/>
      <c r="G11" s="115"/>
      <c r="I11" s="116" t="s">
        <v>322</v>
      </c>
      <c r="J11" s="115"/>
    </row>
    <row r="12" spans="1:11" ht="16" thickTop="1" x14ac:dyDescent="0.2">
      <c r="A12" s="1">
        <v>9</v>
      </c>
      <c r="B12" s="109"/>
      <c r="C12" s="5" t="s">
        <v>328</v>
      </c>
    </row>
    <row r="13" spans="1:11" ht="15" x14ac:dyDescent="0.2">
      <c r="A13" s="13"/>
      <c r="B13" s="70"/>
      <c r="C13" s="5" t="s">
        <v>45</v>
      </c>
    </row>
    <row r="14" spans="1:11" ht="15" x14ac:dyDescent="0.2">
      <c r="A14" s="13"/>
      <c r="B14" s="113"/>
    </row>
    <row r="15" spans="1:11" ht="15" x14ac:dyDescent="0.2">
      <c r="A15" s="112"/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1" ht="14" thickBot="1" x14ac:dyDescent="0.2"/>
    <row r="17" spans="1:7" ht="17" thickTop="1" thickBot="1" x14ac:dyDescent="0.25">
      <c r="A17" s="80" t="s">
        <v>42</v>
      </c>
      <c r="B17" s="80" t="s">
        <v>43</v>
      </c>
      <c r="D17" s="98"/>
      <c r="E17" s="116" t="s">
        <v>319</v>
      </c>
      <c r="F17" s="116"/>
      <c r="G17" s="117"/>
    </row>
    <row r="18" spans="1:7" ht="17" thickTop="1" thickBot="1" x14ac:dyDescent="0.25">
      <c r="A18" s="80">
        <v>1</v>
      </c>
      <c r="B18" s="80">
        <v>1374</v>
      </c>
      <c r="E18" s="116"/>
      <c r="F18" s="116" t="s">
        <v>320</v>
      </c>
      <c r="G18" s="115"/>
    </row>
    <row r="19" spans="1:7" ht="17" thickTop="1" thickBot="1" x14ac:dyDescent="0.25">
      <c r="A19" s="80">
        <v>2</v>
      </c>
      <c r="B19" s="80">
        <v>2132</v>
      </c>
      <c r="E19" s="116"/>
      <c r="F19" s="116"/>
      <c r="G19"/>
    </row>
    <row r="20" spans="1:7" ht="17" thickTop="1" thickBot="1" x14ac:dyDescent="0.25">
      <c r="A20" s="80">
        <v>3</v>
      </c>
      <c r="B20" s="80">
        <v>2466</v>
      </c>
      <c r="E20" s="116" t="s">
        <v>321</v>
      </c>
      <c r="F20" s="116"/>
      <c r="G20" s="115"/>
    </row>
    <row r="21" spans="1:7" ht="17" thickTop="1" thickBot="1" x14ac:dyDescent="0.25">
      <c r="A21" s="80">
        <v>4</v>
      </c>
      <c r="B21" s="80">
        <v>2604</v>
      </c>
      <c r="E21" s="116" t="s">
        <v>322</v>
      </c>
      <c r="F21" s="116"/>
      <c r="G21" s="115"/>
    </row>
    <row r="22" spans="1:7" ht="14" thickTop="1" x14ac:dyDescent="0.15">
      <c r="A22" s="80">
        <v>5</v>
      </c>
      <c r="B22" s="80">
        <v>3025</v>
      </c>
    </row>
    <row r="23" spans="1:7" x14ac:dyDescent="0.15">
      <c r="A23" s="80">
        <v>6</v>
      </c>
      <c r="B23" s="80">
        <v>3778</v>
      </c>
    </row>
    <row r="24" spans="1:7" x14ac:dyDescent="0.15">
      <c r="A24" s="80">
        <v>7</v>
      </c>
      <c r="B24" s="80">
        <v>5212</v>
      </c>
    </row>
    <row r="25" spans="1:7" x14ac:dyDescent="0.15">
      <c r="A25" s="80">
        <v>8</v>
      </c>
      <c r="B25" s="80">
        <v>5487</v>
      </c>
    </row>
    <row r="26" spans="1:7" ht="15" x14ac:dyDescent="0.2">
      <c r="A26" s="80">
        <v>9</v>
      </c>
      <c r="B26" s="109"/>
      <c r="C26" s="5" t="s">
        <v>326</v>
      </c>
    </row>
    <row r="27" spans="1:7" ht="15" x14ac:dyDescent="0.2">
      <c r="A27" s="111">
        <v>10</v>
      </c>
      <c r="B27" s="109"/>
      <c r="C27" s="5" t="s">
        <v>327</v>
      </c>
    </row>
    <row r="28" spans="1:7" ht="15" x14ac:dyDescent="0.2">
      <c r="B28" s="108"/>
      <c r="C28" s="5" t="s">
        <v>45</v>
      </c>
    </row>
    <row r="31" spans="1:7" x14ac:dyDescent="0.15">
      <c r="A31" s="80" t="s">
        <v>42</v>
      </c>
      <c r="B31" s="80" t="s">
        <v>43</v>
      </c>
    </row>
    <row r="32" spans="1:7" x14ac:dyDescent="0.15">
      <c r="A32" s="80">
        <v>1</v>
      </c>
      <c r="B32" s="80">
        <v>1374</v>
      </c>
    </row>
    <row r="33" spans="1:6" x14ac:dyDescent="0.15">
      <c r="A33" s="80">
        <v>2</v>
      </c>
      <c r="B33" s="80">
        <v>2132</v>
      </c>
    </row>
    <row r="34" spans="1:6" x14ac:dyDescent="0.15">
      <c r="A34" s="80">
        <v>3</v>
      </c>
      <c r="B34" s="80">
        <v>2466</v>
      </c>
      <c r="C34" s="5" t="s">
        <v>332</v>
      </c>
      <c r="D34" s="80">
        <f>SLOPE(B32:B39,A32:A39)</f>
        <v>577.95238095238096</v>
      </c>
    </row>
    <row r="35" spans="1:6" x14ac:dyDescent="0.15">
      <c r="A35" s="80">
        <v>4</v>
      </c>
      <c r="B35" s="80">
        <v>2604</v>
      </c>
    </row>
    <row r="36" spans="1:6" x14ac:dyDescent="0.15">
      <c r="A36" s="80">
        <v>5</v>
      </c>
      <c r="B36" s="80">
        <v>3025</v>
      </c>
      <c r="C36" s="5" t="s">
        <v>333</v>
      </c>
      <c r="D36" s="5">
        <f>INTERCEPT(B32:B39,A32:A39)</f>
        <v>658.96428571428578</v>
      </c>
    </row>
    <row r="37" spans="1:6" x14ac:dyDescent="0.15">
      <c r="A37" s="80">
        <v>6</v>
      </c>
      <c r="B37" s="80">
        <v>3778</v>
      </c>
    </row>
    <row r="38" spans="1:6" x14ac:dyDescent="0.15">
      <c r="A38" s="80">
        <v>7</v>
      </c>
      <c r="B38" s="80">
        <v>5212</v>
      </c>
    </row>
    <row r="39" spans="1:6" x14ac:dyDescent="0.15">
      <c r="A39" s="80">
        <v>8</v>
      </c>
      <c r="B39" s="80">
        <v>5487</v>
      </c>
    </row>
    <row r="40" spans="1:6" ht="15" x14ac:dyDescent="0.2">
      <c r="A40" s="80">
        <v>9</v>
      </c>
      <c r="B40" s="109"/>
      <c r="C40" s="5" t="s">
        <v>326</v>
      </c>
    </row>
    <row r="41" spans="1:6" ht="15" x14ac:dyDescent="0.2">
      <c r="A41" s="111">
        <v>10</v>
      </c>
      <c r="B41" s="109"/>
      <c r="C41" s="5" t="s">
        <v>327</v>
      </c>
    </row>
    <row r="42" spans="1:6" x14ac:dyDescent="0.15">
      <c r="A42" s="80">
        <f>(B42-D36)/D34</f>
        <v>10.971553926011369</v>
      </c>
      <c r="B42" s="80">
        <v>7000</v>
      </c>
      <c r="C42" s="5" t="s">
        <v>331</v>
      </c>
      <c r="F42" s="5" t="s">
        <v>334</v>
      </c>
    </row>
    <row r="43" spans="1:6" x14ac:dyDescent="0.15">
      <c r="F43" s="5" t="s">
        <v>335</v>
      </c>
    </row>
    <row r="44" spans="1:6" x14ac:dyDescent="0.15">
      <c r="A44" s="64"/>
    </row>
    <row r="45" spans="1:6" x14ac:dyDescent="0.15">
      <c r="A45" s="5" t="s">
        <v>337</v>
      </c>
    </row>
    <row r="46" spans="1:6" x14ac:dyDescent="0.15">
      <c r="A46" s="5" t="s">
        <v>336</v>
      </c>
    </row>
    <row r="47" spans="1:6" x14ac:dyDescent="0.15">
      <c r="A47" s="5" t="s">
        <v>338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8222-D11C-4B75-9F36-2032DC6F15B6}">
  <dimension ref="A1:O44"/>
  <sheetViews>
    <sheetView topLeftCell="A2" workbookViewId="0">
      <selection activeCell="Q35" sqref="Q35"/>
    </sheetView>
  </sheetViews>
  <sheetFormatPr baseColWidth="10" defaultColWidth="9" defaultRowHeight="13" x14ac:dyDescent="0.15"/>
  <cols>
    <col min="1" max="1" width="9.83203125" style="5" customWidth="1"/>
    <col min="2" max="2" width="11" style="5" bestFit="1" customWidth="1"/>
    <col min="3" max="3" width="9" style="5"/>
    <col min="4" max="4" width="18.6640625" style="5" customWidth="1"/>
    <col min="5" max="5" width="9" style="5" customWidth="1"/>
    <col min="6" max="6" width="13.83203125" style="80" bestFit="1" customWidth="1"/>
    <col min="7" max="7" width="9" style="5"/>
    <col min="8" max="8" width="17" style="5" customWidth="1"/>
    <col min="9" max="16384" width="9" style="5"/>
  </cols>
  <sheetData>
    <row r="1" spans="1:9" x14ac:dyDescent="0.15">
      <c r="A1" s="27" t="s">
        <v>355</v>
      </c>
      <c r="B1" s="27"/>
      <c r="C1" s="27"/>
    </row>
    <row r="3" spans="1:9" x14ac:dyDescent="0.15">
      <c r="A3" s="27" t="s">
        <v>357</v>
      </c>
      <c r="B3" s="27"/>
      <c r="C3" s="27"/>
      <c r="D3" s="27"/>
      <c r="E3" s="27"/>
    </row>
    <row r="5" spans="1:9" x14ac:dyDescent="0.15">
      <c r="A5" s="5" t="s">
        <v>139</v>
      </c>
      <c r="B5" s="5" t="s">
        <v>294</v>
      </c>
      <c r="D5" s="80" t="s">
        <v>352</v>
      </c>
      <c r="E5" s="80"/>
      <c r="F5" s="80" t="s">
        <v>352</v>
      </c>
    </row>
    <row r="6" spans="1:9" ht="15" x14ac:dyDescent="0.2">
      <c r="A6" s="65" t="s">
        <v>377</v>
      </c>
      <c r="B6" s="5" t="s">
        <v>145</v>
      </c>
      <c r="D6" s="80" t="s">
        <v>353</v>
      </c>
      <c r="E6" s="80"/>
      <c r="F6" s="80" t="s">
        <v>351</v>
      </c>
      <c r="H6" s="5" t="s">
        <v>356</v>
      </c>
    </row>
    <row r="7" spans="1:9" ht="15" x14ac:dyDescent="0.2">
      <c r="A7" s="5" t="s">
        <v>340</v>
      </c>
      <c r="B7" s="80">
        <v>55</v>
      </c>
      <c r="D7" s="42" t="s">
        <v>354</v>
      </c>
      <c r="E7" s="80"/>
      <c r="F7" s="42" t="s">
        <v>354</v>
      </c>
      <c r="H7" s="59"/>
    </row>
    <row r="8" spans="1:9" ht="15" x14ac:dyDescent="0.2">
      <c r="A8" s="5" t="s">
        <v>341</v>
      </c>
      <c r="B8" s="80">
        <v>38</v>
      </c>
      <c r="D8" s="80">
        <f>SUM(B7:B9)</f>
        <v>136</v>
      </c>
      <c r="E8" s="80"/>
      <c r="F8" s="10">
        <f t="shared" ref="F8:F17" si="0">D8/3</f>
        <v>45.333333333333336</v>
      </c>
      <c r="H8" s="135" t="s">
        <v>376</v>
      </c>
    </row>
    <row r="9" spans="1:9" ht="15" x14ac:dyDescent="0.2">
      <c r="A9" s="5" t="s">
        <v>342</v>
      </c>
      <c r="B9" s="80">
        <v>43</v>
      </c>
      <c r="D9" s="80">
        <f>SUM(B8:B10)</f>
        <v>136</v>
      </c>
      <c r="E9" s="80"/>
      <c r="F9" s="10">
        <f t="shared" si="0"/>
        <v>45.333333333333336</v>
      </c>
      <c r="H9" s="136"/>
      <c r="I9"/>
    </row>
    <row r="10" spans="1:9" x14ac:dyDescent="0.15">
      <c r="A10" s="5" t="s">
        <v>343</v>
      </c>
      <c r="B10" s="80">
        <v>55</v>
      </c>
      <c r="D10" s="80">
        <f t="shared" ref="D10:D17" si="1">SUM(B9:B11)</f>
        <v>140</v>
      </c>
      <c r="E10" s="80"/>
      <c r="F10" s="10">
        <f t="shared" si="0"/>
        <v>46.666666666666664</v>
      </c>
      <c r="H10" s="5">
        <v>45</v>
      </c>
      <c r="I10" s="14"/>
    </row>
    <row r="11" spans="1:9" x14ac:dyDescent="0.15">
      <c r="A11" s="5" t="s">
        <v>140</v>
      </c>
      <c r="B11" s="80">
        <v>42</v>
      </c>
      <c r="D11" s="80">
        <f t="shared" si="1"/>
        <v>152</v>
      </c>
      <c r="E11" s="80"/>
      <c r="F11" s="10">
        <f t="shared" si="0"/>
        <v>50.666666666666664</v>
      </c>
      <c r="H11" s="8">
        <f t="shared" ref="H11:H19" si="2">F9</f>
        <v>45.333333333333336</v>
      </c>
      <c r="I11"/>
    </row>
    <row r="12" spans="1:9" x14ac:dyDescent="0.15">
      <c r="A12" s="5" t="s">
        <v>344</v>
      </c>
      <c r="B12" s="80">
        <v>55</v>
      </c>
      <c r="D12" s="80">
        <f t="shared" si="1"/>
        <v>152</v>
      </c>
      <c r="E12" s="80"/>
      <c r="F12" s="10">
        <f t="shared" si="0"/>
        <v>50.666666666666664</v>
      </c>
      <c r="H12" s="8">
        <f t="shared" si="2"/>
        <v>46.666666666666664</v>
      </c>
      <c r="I12"/>
    </row>
    <row r="13" spans="1:9" x14ac:dyDescent="0.15">
      <c r="A13" s="5" t="s">
        <v>345</v>
      </c>
      <c r="B13" s="80">
        <v>55</v>
      </c>
      <c r="D13" s="80">
        <f t="shared" si="1"/>
        <v>176</v>
      </c>
      <c r="E13" s="80"/>
      <c r="F13" s="10">
        <f t="shared" si="0"/>
        <v>58.666666666666664</v>
      </c>
      <c r="H13" s="8">
        <f t="shared" si="2"/>
        <v>50.666666666666664</v>
      </c>
      <c r="I13"/>
    </row>
    <row r="14" spans="1:9" x14ac:dyDescent="0.15">
      <c r="A14" s="5" t="s">
        <v>346</v>
      </c>
      <c r="B14" s="80">
        <v>66</v>
      </c>
      <c r="D14" s="80">
        <f t="shared" si="1"/>
        <v>163</v>
      </c>
      <c r="E14" s="80"/>
      <c r="F14" s="10">
        <f t="shared" si="0"/>
        <v>54.333333333333336</v>
      </c>
      <c r="H14" s="8">
        <f t="shared" si="2"/>
        <v>50.666666666666664</v>
      </c>
      <c r="I14"/>
    </row>
    <row r="15" spans="1:9" x14ac:dyDescent="0.15">
      <c r="A15" s="5" t="s">
        <v>347</v>
      </c>
      <c r="B15" s="80">
        <v>42</v>
      </c>
      <c r="D15" s="80">
        <f t="shared" si="1"/>
        <v>166</v>
      </c>
      <c r="E15" s="80"/>
      <c r="F15" s="10">
        <f t="shared" si="0"/>
        <v>55.333333333333336</v>
      </c>
      <c r="H15" s="8">
        <f t="shared" si="2"/>
        <v>58.666666666666664</v>
      </c>
      <c r="I15"/>
    </row>
    <row r="16" spans="1:9" x14ac:dyDescent="0.15">
      <c r="A16" s="5" t="s">
        <v>348</v>
      </c>
      <c r="B16" s="80">
        <v>58</v>
      </c>
      <c r="D16" s="80">
        <f t="shared" si="1"/>
        <v>146</v>
      </c>
      <c r="E16" s="80"/>
      <c r="F16" s="10">
        <f t="shared" si="0"/>
        <v>48.666666666666664</v>
      </c>
      <c r="H16" s="8">
        <f t="shared" si="2"/>
        <v>54.333333333333336</v>
      </c>
      <c r="I16"/>
    </row>
    <row r="17" spans="1:15" x14ac:dyDescent="0.15">
      <c r="A17" s="5" t="s">
        <v>349</v>
      </c>
      <c r="B17" s="80">
        <v>46</v>
      </c>
      <c r="D17" s="80">
        <f t="shared" si="1"/>
        <v>157</v>
      </c>
      <c r="E17" s="80"/>
      <c r="F17" s="10">
        <f t="shared" si="0"/>
        <v>52.333333333333336</v>
      </c>
      <c r="H17" s="8">
        <f t="shared" si="2"/>
        <v>55.333333333333336</v>
      </c>
      <c r="I17"/>
    </row>
    <row r="18" spans="1:15" x14ac:dyDescent="0.15">
      <c r="A18" s="5" t="s">
        <v>350</v>
      </c>
      <c r="B18" s="80">
        <v>53</v>
      </c>
      <c r="D18" s="80"/>
      <c r="F18" s="5"/>
      <c r="H18" s="8">
        <f t="shared" si="2"/>
        <v>48.666666666666664</v>
      </c>
      <c r="I18"/>
    </row>
    <row r="19" spans="1:15" x14ac:dyDescent="0.15">
      <c r="A19" s="5" t="s">
        <v>340</v>
      </c>
      <c r="B19" s="80" t="s">
        <v>85</v>
      </c>
      <c r="F19" s="5"/>
      <c r="H19" s="8">
        <f t="shared" si="2"/>
        <v>52.333333333333336</v>
      </c>
    </row>
    <row r="20" spans="1:15" x14ac:dyDescent="0.15">
      <c r="F20" s="10"/>
    </row>
    <row r="21" spans="1:15" x14ac:dyDescent="0.15">
      <c r="A21" s="5" t="s">
        <v>359</v>
      </c>
    </row>
    <row r="22" spans="1:15" x14ac:dyDescent="0.15">
      <c r="A22"/>
      <c r="B22"/>
      <c r="C22"/>
      <c r="D22"/>
      <c r="O22" s="64"/>
    </row>
    <row r="23" spans="1:15" x14ac:dyDescent="0.15">
      <c r="A23" s="27" t="s">
        <v>358</v>
      </c>
      <c r="B23" s="33"/>
      <c r="C23" s="33"/>
      <c r="D23" s="33"/>
      <c r="E23" s="27"/>
      <c r="F23" s="120"/>
    </row>
    <row r="24" spans="1:15" x14ac:dyDescent="0.15">
      <c r="A24"/>
      <c r="B24"/>
      <c r="C24"/>
      <c r="D24"/>
    </row>
    <row r="25" spans="1:15" x14ac:dyDescent="0.15">
      <c r="A25" s="5" t="s">
        <v>139</v>
      </c>
      <c r="B25" s="5" t="s">
        <v>294</v>
      </c>
      <c r="C25"/>
      <c r="D25"/>
    </row>
    <row r="26" spans="1:15" ht="15" x14ac:dyDescent="0.2">
      <c r="A26" s="59" t="s">
        <v>377</v>
      </c>
      <c r="B26" s="5" t="s">
        <v>145</v>
      </c>
      <c r="C26"/>
      <c r="D26" s="80" t="s">
        <v>360</v>
      </c>
      <c r="F26" s="80" t="s">
        <v>361</v>
      </c>
    </row>
    <row r="27" spans="1:15" ht="15" x14ac:dyDescent="0.2">
      <c r="A27" s="5" t="s">
        <v>340</v>
      </c>
      <c r="B27" s="80">
        <v>55</v>
      </c>
      <c r="C27"/>
      <c r="D27" s="108" t="s">
        <v>377</v>
      </c>
      <c r="F27" s="80">
        <v>55</v>
      </c>
    </row>
    <row r="28" spans="1:15" x14ac:dyDescent="0.15">
      <c r="A28" s="5" t="s">
        <v>341</v>
      </c>
      <c r="B28" s="80">
        <v>38</v>
      </c>
      <c r="C28"/>
      <c r="D28" s="32" t="s">
        <v>362</v>
      </c>
      <c r="F28" s="125">
        <f>(0.66*B28)+0.34*F27</f>
        <v>43.78</v>
      </c>
    </row>
    <row r="29" spans="1:15" x14ac:dyDescent="0.15">
      <c r="A29" s="5" t="s">
        <v>342</v>
      </c>
      <c r="B29" s="80">
        <v>43</v>
      </c>
      <c r="C29"/>
      <c r="D29" s="32" t="s">
        <v>363</v>
      </c>
      <c r="F29" s="125">
        <f>(0.66*B29)+0.34*F28</f>
        <v>43.265200000000007</v>
      </c>
    </row>
    <row r="30" spans="1:15" x14ac:dyDescent="0.15">
      <c r="A30" s="5" t="s">
        <v>343</v>
      </c>
      <c r="B30" s="80">
        <v>55</v>
      </c>
      <c r="C30"/>
      <c r="D30" s="32" t="s">
        <v>364</v>
      </c>
      <c r="F30" s="125">
        <f t="shared" ref="F30:F38" si="3">(0.66*B30)+0.34*F29</f>
        <v>51.010168000000007</v>
      </c>
    </row>
    <row r="31" spans="1:15" x14ac:dyDescent="0.15">
      <c r="A31" s="5" t="s">
        <v>140</v>
      </c>
      <c r="B31" s="80">
        <v>42</v>
      </c>
      <c r="C31"/>
      <c r="D31" s="32" t="s">
        <v>365</v>
      </c>
      <c r="F31" s="125">
        <f t="shared" si="3"/>
        <v>45.06345712000001</v>
      </c>
    </row>
    <row r="32" spans="1:15" x14ac:dyDescent="0.15">
      <c r="A32" s="5" t="s">
        <v>344</v>
      </c>
      <c r="B32" s="80">
        <v>55</v>
      </c>
      <c r="C32"/>
      <c r="D32" s="32" t="s">
        <v>366</v>
      </c>
      <c r="F32" s="125">
        <f t="shared" si="3"/>
        <v>51.621575420800006</v>
      </c>
    </row>
    <row r="33" spans="1:6" x14ac:dyDescent="0.15">
      <c r="A33" s="5" t="s">
        <v>345</v>
      </c>
      <c r="B33" s="80">
        <v>55</v>
      </c>
      <c r="C33"/>
      <c r="D33" s="32" t="s">
        <v>367</v>
      </c>
      <c r="F33" s="125">
        <f t="shared" si="3"/>
        <v>53.851335643072005</v>
      </c>
    </row>
    <row r="34" spans="1:6" x14ac:dyDescent="0.15">
      <c r="A34" s="5" t="s">
        <v>346</v>
      </c>
      <c r="B34" s="80">
        <v>66</v>
      </c>
      <c r="C34"/>
      <c r="D34" s="32" t="s">
        <v>368</v>
      </c>
      <c r="F34" s="125">
        <f t="shared" si="3"/>
        <v>61.869454118644484</v>
      </c>
    </row>
    <row r="35" spans="1:6" x14ac:dyDescent="0.15">
      <c r="A35" s="5" t="s">
        <v>347</v>
      </c>
      <c r="B35" s="80">
        <v>42</v>
      </c>
      <c r="D35" s="32" t="s">
        <v>369</v>
      </c>
      <c r="F35" s="125">
        <f t="shared" si="3"/>
        <v>48.755614400339127</v>
      </c>
    </row>
    <row r="36" spans="1:6" x14ac:dyDescent="0.15">
      <c r="A36" s="5" t="s">
        <v>348</v>
      </c>
      <c r="B36" s="80">
        <v>58</v>
      </c>
      <c r="D36" s="32" t="s">
        <v>370</v>
      </c>
      <c r="F36" s="125">
        <f t="shared" si="3"/>
        <v>54.856908896115307</v>
      </c>
    </row>
    <row r="37" spans="1:6" x14ac:dyDescent="0.15">
      <c r="A37" s="5" t="s">
        <v>349</v>
      </c>
      <c r="B37" s="80">
        <v>46</v>
      </c>
      <c r="D37" s="32" t="s">
        <v>371</v>
      </c>
      <c r="F37" s="125">
        <f t="shared" si="3"/>
        <v>49.011349024679205</v>
      </c>
    </row>
    <row r="38" spans="1:6" x14ac:dyDescent="0.15">
      <c r="A38" s="5" t="s">
        <v>350</v>
      </c>
      <c r="B38" s="80">
        <v>53</v>
      </c>
      <c r="D38" s="32" t="s">
        <v>372</v>
      </c>
      <c r="F38" s="125">
        <f t="shared" si="3"/>
        <v>51.643858668390934</v>
      </c>
    </row>
    <row r="39" spans="1:6" x14ac:dyDescent="0.15">
      <c r="A39" s="5" t="s">
        <v>340</v>
      </c>
      <c r="B39" s="80" t="s">
        <v>85</v>
      </c>
      <c r="F39" s="125"/>
    </row>
    <row r="41" spans="1:6" x14ac:dyDescent="0.15">
      <c r="A41" s="5" t="s">
        <v>374</v>
      </c>
    </row>
    <row r="42" spans="1:6" x14ac:dyDescent="0.15">
      <c r="A42" s="5" t="s">
        <v>373</v>
      </c>
    </row>
    <row r="44" spans="1:6" x14ac:dyDescent="0.15">
      <c r="D44" s="69" t="s">
        <v>375</v>
      </c>
      <c r="F44" s="10">
        <f>(0.66*B38)+0.34*F38</f>
        <v>52.538911947252927</v>
      </c>
    </row>
  </sheetData>
  <phoneticPr fontId="24" type="noConversion"/>
  <pageMargins left="0.7" right="0.7" top="0.75" bottom="0.75" header="0.3" footer="0.3"/>
  <pageSetup orientation="portrait" r:id="rId1"/>
  <ignoredErrors>
    <ignoredError sqref="D8 D1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topLeftCell="A6" zoomScale="150" zoomScaleNormal="150" workbookViewId="0">
      <selection activeCell="O29" sqref="O29"/>
    </sheetView>
  </sheetViews>
  <sheetFormatPr baseColWidth="10" defaultColWidth="8.83203125" defaultRowHeight="13" x14ac:dyDescent="0.15"/>
  <cols>
    <col min="5" max="5" width="4.6640625" customWidth="1"/>
    <col min="6" max="6" width="6" customWidth="1"/>
    <col min="9" max="9" width="8.83203125" customWidth="1"/>
    <col min="10" max="10" width="5.33203125" customWidth="1"/>
  </cols>
  <sheetData>
    <row r="1" spans="1:11" ht="12.75" customHeight="1" x14ac:dyDescent="0.15">
      <c r="A1" s="126" t="s">
        <v>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2.75" customHeight="1" x14ac:dyDescent="0.15">
      <c r="A2" s="130" t="s">
        <v>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2.75" customHeight="1" x14ac:dyDescent="0.15">
      <c r="A3" s="132" t="s">
        <v>49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ht="12.75" customHeight="1" x14ac:dyDescent="0.15">
      <c r="A4" s="132" t="s">
        <v>50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2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2.75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10" spans="1:11" x14ac:dyDescent="0.15">
      <c r="A10" s="5" t="s">
        <v>10</v>
      </c>
      <c r="G10" s="5" t="s">
        <v>11</v>
      </c>
    </row>
    <row r="11" spans="1:11" x14ac:dyDescent="0.15">
      <c r="A11" s="17"/>
      <c r="B11" s="18"/>
      <c r="C11" s="18"/>
      <c r="D11" s="18"/>
      <c r="E11" s="18"/>
      <c r="F11" s="18"/>
      <c r="G11" s="17"/>
      <c r="H11" s="18"/>
      <c r="I11" s="18"/>
      <c r="J11" s="18"/>
    </row>
    <row r="12" spans="1:11" x14ac:dyDescent="0.15">
      <c r="A12" t="s">
        <v>38</v>
      </c>
      <c r="G12" t="s">
        <v>38</v>
      </c>
    </row>
    <row r="14" spans="1:11" x14ac:dyDescent="0.15">
      <c r="A14" t="s">
        <v>37</v>
      </c>
      <c r="G14" t="s">
        <v>36</v>
      </c>
    </row>
    <row r="15" spans="1:11" x14ac:dyDescent="0.15">
      <c r="A15" t="s">
        <v>34</v>
      </c>
      <c r="G15" s="14" t="s">
        <v>4</v>
      </c>
    </row>
    <row r="16" spans="1:11" x14ac:dyDescent="0.15">
      <c r="A16" t="s">
        <v>35</v>
      </c>
      <c r="G16" s="14" t="s">
        <v>5</v>
      </c>
    </row>
    <row r="17" spans="1:11" x14ac:dyDescent="0.15">
      <c r="A17" s="14" t="s">
        <v>6</v>
      </c>
      <c r="G17" s="14" t="s">
        <v>8</v>
      </c>
    </row>
    <row r="18" spans="1:11" x14ac:dyDescent="0.15">
      <c r="A18" s="14" t="s">
        <v>7</v>
      </c>
      <c r="G18" s="14"/>
    </row>
    <row r="19" spans="1:11" x14ac:dyDescent="0.15">
      <c r="G19" s="14" t="s">
        <v>13</v>
      </c>
    </row>
    <row r="20" spans="1:11" x14ac:dyDescent="0.15">
      <c r="A20" s="14" t="s">
        <v>9</v>
      </c>
      <c r="G20" s="19" t="s">
        <v>52</v>
      </c>
    </row>
    <row r="21" spans="1:11" x14ac:dyDescent="0.15">
      <c r="A21" s="20" t="s">
        <v>51</v>
      </c>
      <c r="G21" s="14" t="s">
        <v>1</v>
      </c>
      <c r="H21" s="14"/>
      <c r="I21" s="14"/>
      <c r="J21" s="14"/>
      <c r="K21" s="14"/>
    </row>
    <row r="22" spans="1:11" x14ac:dyDescent="0.15">
      <c r="A22" s="14" t="s">
        <v>12</v>
      </c>
      <c r="G22" s="14" t="s">
        <v>0</v>
      </c>
    </row>
  </sheetData>
  <mergeCells count="5">
    <mergeCell ref="A1:K1"/>
    <mergeCell ref="A6:K6"/>
    <mergeCell ref="A2:K2"/>
    <mergeCell ref="A3:K3"/>
    <mergeCell ref="A4:K4"/>
  </mergeCells>
  <phoneticPr fontId="0" type="noConversion"/>
  <pageMargins left="0.75" right="0.75" top="1" bottom="1" header="0.5" footer="0.5"/>
  <pageSetup scale="95" fitToWidth="0" fitToHeight="0" orientation="portrait" horizontalDpi="4294967293" verticalDpi="0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2B9F-89BA-7C41-AF1C-78386AF867B9}">
  <dimension ref="A1:F14"/>
  <sheetViews>
    <sheetView zoomScaleNormal="100" workbookViewId="0"/>
  </sheetViews>
  <sheetFormatPr baseColWidth="10" defaultColWidth="10.83203125" defaultRowHeight="13" x14ac:dyDescent="0.15"/>
  <cols>
    <col min="1" max="4" width="10.83203125" style="14"/>
    <col min="5" max="5" width="10.83203125" style="16"/>
    <col min="6" max="16384" width="10.83203125" style="14"/>
  </cols>
  <sheetData>
    <row r="1" spans="1:6" x14ac:dyDescent="0.15">
      <c r="A1" s="22"/>
      <c r="B1" s="5"/>
      <c r="C1" s="22"/>
      <c r="D1" s="30" t="s">
        <v>56</v>
      </c>
      <c r="E1" s="34" t="s">
        <v>112</v>
      </c>
    </row>
    <row r="2" spans="1:6" x14ac:dyDescent="0.15">
      <c r="A2" s="23">
        <v>12</v>
      </c>
      <c r="B2" s="23"/>
      <c r="C2" s="23">
        <v>8</v>
      </c>
    </row>
    <row r="3" spans="1:6" ht="14" thickBot="1" x14ac:dyDescent="0.2">
      <c r="A3" s="23">
        <v>14</v>
      </c>
      <c r="B3" s="23"/>
      <c r="C3" s="23">
        <v>10</v>
      </c>
      <c r="F3" s="19" t="s">
        <v>127</v>
      </c>
    </row>
    <row r="4" spans="1:6" ht="16" thickBot="1" x14ac:dyDescent="0.25">
      <c r="A4" s="37"/>
      <c r="B4" s="23" t="s">
        <v>54</v>
      </c>
      <c r="C4" s="37"/>
      <c r="D4" s="35" t="s">
        <v>54</v>
      </c>
      <c r="F4" s="14" t="s">
        <v>128</v>
      </c>
    </row>
    <row r="6" spans="1:6" x14ac:dyDescent="0.15">
      <c r="A6" s="30" t="s">
        <v>55</v>
      </c>
      <c r="C6" s="30" t="s">
        <v>56</v>
      </c>
    </row>
    <row r="7" spans="1:6" x14ac:dyDescent="0.15">
      <c r="A7" s="23"/>
      <c r="F7" s="14" t="s">
        <v>129</v>
      </c>
    </row>
    <row r="8" spans="1:6" x14ac:dyDescent="0.15">
      <c r="F8" s="14" t="s">
        <v>113</v>
      </c>
    </row>
    <row r="9" spans="1:6" x14ac:dyDescent="0.15">
      <c r="F9" s="14" t="s">
        <v>114</v>
      </c>
    </row>
    <row r="10" spans="1:6" x14ac:dyDescent="0.15">
      <c r="F10" s="14" t="s">
        <v>130</v>
      </c>
    </row>
    <row r="12" spans="1:6" x14ac:dyDescent="0.15">
      <c r="E12" s="36" t="s">
        <v>115</v>
      </c>
      <c r="F12" s="5" t="s">
        <v>116</v>
      </c>
    </row>
    <row r="14" spans="1:6" x14ac:dyDescent="0.15">
      <c r="E14" s="36" t="s">
        <v>117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551E-4942-1B4A-A8CE-D87B9D50115C}">
  <dimension ref="A1:P45"/>
  <sheetViews>
    <sheetView workbookViewId="0">
      <selection activeCell="I1" sqref="I1"/>
    </sheetView>
  </sheetViews>
  <sheetFormatPr baseColWidth="10" defaultColWidth="10.6640625" defaultRowHeight="13" x14ac:dyDescent="0.15"/>
  <cols>
    <col min="1" max="1" width="13.83203125" style="5" customWidth="1"/>
    <col min="2" max="2" width="16.33203125" style="5" customWidth="1"/>
    <col min="3" max="9" width="10.6640625" style="5"/>
    <col min="10" max="10" width="13.33203125" style="5" customWidth="1"/>
    <col min="11" max="16384" width="10.6640625" style="5"/>
  </cols>
  <sheetData>
    <row r="1" spans="1:16" x14ac:dyDescent="0.15">
      <c r="A1" s="5" t="s">
        <v>58</v>
      </c>
      <c r="B1"/>
      <c r="C1"/>
      <c r="F1" s="51" t="s">
        <v>131</v>
      </c>
      <c r="G1" s="52"/>
      <c r="H1" s="53"/>
    </row>
    <row r="2" spans="1:16" ht="14" thickBot="1" x14ac:dyDescent="0.2">
      <c r="A2"/>
      <c r="B2"/>
      <c r="C2"/>
      <c r="F2" s="54" t="s">
        <v>57</v>
      </c>
      <c r="G2" s="55"/>
      <c r="H2" s="56"/>
    </row>
    <row r="3" spans="1:16" x14ac:dyDescent="0.15">
      <c r="A3" s="5" t="s">
        <v>159</v>
      </c>
      <c r="B3" s="5" t="s">
        <v>158</v>
      </c>
    </row>
    <row r="4" spans="1:16" ht="15" x14ac:dyDescent="0.2">
      <c r="A4" s="5" t="s">
        <v>63</v>
      </c>
      <c r="B4" s="42"/>
      <c r="C4" s="5" t="s">
        <v>160</v>
      </c>
    </row>
    <row r="5" spans="1:16" ht="15" x14ac:dyDescent="0.2">
      <c r="A5" s="5" t="s">
        <v>64</v>
      </c>
      <c r="B5" s="42"/>
    </row>
    <row r="6" spans="1:16" ht="15" x14ac:dyDescent="0.2">
      <c r="A6" s="5" t="s">
        <v>65</v>
      </c>
      <c r="B6" s="42"/>
      <c r="D6" s="5" t="s">
        <v>68</v>
      </c>
      <c r="K6" s="5" t="s">
        <v>59</v>
      </c>
    </row>
    <row r="7" spans="1:16" ht="15" x14ac:dyDescent="0.2">
      <c r="A7" s="5" t="s">
        <v>66</v>
      </c>
      <c r="B7" s="42"/>
      <c r="D7" s="5" t="s">
        <v>70</v>
      </c>
      <c r="J7" s="5" t="s">
        <v>60</v>
      </c>
      <c r="K7" s="5" t="s">
        <v>61</v>
      </c>
      <c r="M7" s="5" t="s">
        <v>62</v>
      </c>
    </row>
    <row r="8" spans="1:16" ht="15" x14ac:dyDescent="0.2">
      <c r="A8" s="5" t="s">
        <v>67</v>
      </c>
      <c r="B8" s="42"/>
      <c r="J8" s="5" t="s">
        <v>63</v>
      </c>
      <c r="K8" s="22">
        <v>21</v>
      </c>
      <c r="M8" s="22" t="s">
        <v>95</v>
      </c>
    </row>
    <row r="9" spans="1:16" x14ac:dyDescent="0.15">
      <c r="J9" s="5" t="s">
        <v>64</v>
      </c>
      <c r="K9" s="22">
        <v>32</v>
      </c>
    </row>
    <row r="10" spans="1:16" ht="15" x14ac:dyDescent="0.2">
      <c r="B10" s="42"/>
      <c r="C10" s="5" t="s">
        <v>94</v>
      </c>
      <c r="J10" s="5" t="s">
        <v>65</v>
      </c>
      <c r="K10" s="22">
        <v>21</v>
      </c>
    </row>
    <row r="11" spans="1:16" x14ac:dyDescent="0.15">
      <c r="J11" s="5" t="s">
        <v>66</v>
      </c>
      <c r="K11" s="22">
        <v>19</v>
      </c>
    </row>
    <row r="12" spans="1:16" x14ac:dyDescent="0.15">
      <c r="J12" s="5" t="s">
        <v>67</v>
      </c>
      <c r="K12" s="22">
        <v>22</v>
      </c>
    </row>
    <row r="13" spans="1:16" ht="15" x14ac:dyDescent="0.2">
      <c r="B13" s="62"/>
      <c r="C13" s="62"/>
      <c r="G13" s="27"/>
      <c r="H13" s="27"/>
      <c r="I13" s="61" t="s">
        <v>90</v>
      </c>
      <c r="J13" s="26" t="s">
        <v>79</v>
      </c>
      <c r="K13" s="42"/>
    </row>
    <row r="14" spans="1:16" ht="15" x14ac:dyDescent="0.2">
      <c r="J14" s="5" t="s">
        <v>94</v>
      </c>
      <c r="K14" s="60"/>
      <c r="L14" s="27" t="s">
        <v>69</v>
      </c>
      <c r="M14" s="27"/>
      <c r="N14" s="27"/>
      <c r="O14" s="27"/>
      <c r="P14" s="27"/>
    </row>
    <row r="15" spans="1:16" x14ac:dyDescent="0.15">
      <c r="L15" s="27" t="s">
        <v>71</v>
      </c>
      <c r="M15" s="27"/>
      <c r="N15" s="27"/>
      <c r="O15" s="27"/>
      <c r="P15" s="27"/>
    </row>
    <row r="16" spans="1:16" x14ac:dyDescent="0.15">
      <c r="L16" s="27" t="s">
        <v>84</v>
      </c>
      <c r="M16" s="27"/>
      <c r="N16" s="27"/>
      <c r="O16" s="27"/>
      <c r="P16" s="27"/>
    </row>
    <row r="17" spans="1:13" x14ac:dyDescent="0.15">
      <c r="A17" s="25" t="s">
        <v>75</v>
      </c>
      <c r="B17" s="25"/>
    </row>
    <row r="19" spans="1:13" x14ac:dyDescent="0.15">
      <c r="A19" s="5" t="s">
        <v>76</v>
      </c>
    </row>
    <row r="20" spans="1:13" x14ac:dyDescent="0.15">
      <c r="A20" s="5" t="s">
        <v>92</v>
      </c>
      <c r="J20"/>
      <c r="K20"/>
      <c r="L20"/>
      <c r="M20"/>
    </row>
    <row r="21" spans="1:13" x14ac:dyDescent="0.15">
      <c r="A21" s="5" t="s">
        <v>80</v>
      </c>
      <c r="J21"/>
      <c r="K21"/>
      <c r="L21"/>
      <c r="M21"/>
    </row>
    <row r="22" spans="1:13" x14ac:dyDescent="0.15">
      <c r="A22" s="5" t="s">
        <v>81</v>
      </c>
    </row>
    <row r="24" spans="1:13" x14ac:dyDescent="0.15">
      <c r="A24" s="22" t="s">
        <v>60</v>
      </c>
      <c r="B24" s="22" t="s">
        <v>72</v>
      </c>
      <c r="C24" s="22"/>
      <c r="D24" s="22" t="s">
        <v>74</v>
      </c>
      <c r="E24" s="22"/>
      <c r="F24" s="22" t="s">
        <v>24</v>
      </c>
      <c r="G24" s="22"/>
      <c r="H24" s="22" t="s">
        <v>25</v>
      </c>
    </row>
    <row r="25" spans="1:13" x14ac:dyDescent="0.15">
      <c r="A25" s="22" t="s">
        <v>63</v>
      </c>
      <c r="B25" s="22">
        <v>4</v>
      </c>
      <c r="C25" s="22"/>
      <c r="D25" s="22">
        <v>9</v>
      </c>
      <c r="E25" s="22"/>
      <c r="F25" s="22">
        <v>112</v>
      </c>
      <c r="G25" s="22"/>
      <c r="H25" s="22">
        <v>173</v>
      </c>
    </row>
    <row r="26" spans="1:13" x14ac:dyDescent="0.15">
      <c r="A26" s="22" t="s">
        <v>64</v>
      </c>
      <c r="B26" s="22">
        <v>5</v>
      </c>
      <c r="C26" s="22"/>
      <c r="D26" s="22">
        <v>20</v>
      </c>
      <c r="E26" s="22"/>
      <c r="F26" s="22">
        <v>97</v>
      </c>
      <c r="G26" s="22"/>
      <c r="H26" s="22">
        <v>165</v>
      </c>
      <c r="I26" s="27" t="s">
        <v>91</v>
      </c>
      <c r="J26" s="27"/>
    </row>
    <row r="27" spans="1:13" x14ac:dyDescent="0.15">
      <c r="A27" s="22" t="s">
        <v>65</v>
      </c>
      <c r="B27" s="22">
        <v>0</v>
      </c>
      <c r="C27" s="22"/>
      <c r="D27" s="22">
        <v>17</v>
      </c>
      <c r="E27" s="22"/>
      <c r="F27" s="22">
        <v>110</v>
      </c>
      <c r="G27" s="22"/>
      <c r="H27" s="22">
        <v>182</v>
      </c>
      <c r="I27" s="27" t="s">
        <v>83</v>
      </c>
      <c r="J27" s="27"/>
      <c r="K27" s="27"/>
      <c r="L27" s="27"/>
      <c r="M27" s="27"/>
    </row>
    <row r="28" spans="1:13" x14ac:dyDescent="0.15">
      <c r="A28" s="22" t="s">
        <v>66</v>
      </c>
      <c r="B28" s="22">
        <v>2</v>
      </c>
      <c r="C28" s="22"/>
      <c r="D28" s="22">
        <v>12</v>
      </c>
      <c r="E28" s="22"/>
      <c r="F28" s="22">
        <v>90</v>
      </c>
      <c r="G28" s="22"/>
      <c r="H28" s="22">
        <v>190</v>
      </c>
      <c r="I28" s="27" t="s">
        <v>84</v>
      </c>
      <c r="J28" s="27"/>
      <c r="K28" s="27"/>
      <c r="L28" s="27"/>
      <c r="M28" s="27"/>
    </row>
    <row r="29" spans="1:13" ht="14" thickBot="1" x14ac:dyDescent="0.2">
      <c r="A29" s="22" t="s">
        <v>67</v>
      </c>
      <c r="B29" s="22">
        <v>4</v>
      </c>
      <c r="C29" s="22"/>
      <c r="D29" s="22">
        <v>15</v>
      </c>
      <c r="E29" s="22"/>
      <c r="F29" s="22">
        <v>115</v>
      </c>
      <c r="G29" s="22"/>
      <c r="H29" s="22">
        <v>185</v>
      </c>
    </row>
    <row r="30" spans="1:13" ht="16" thickBot="1" x14ac:dyDescent="0.25">
      <c r="A30" s="26" t="s">
        <v>79</v>
      </c>
      <c r="B30" s="22" t="s">
        <v>85</v>
      </c>
      <c r="C30" s="26" t="s">
        <v>79</v>
      </c>
      <c r="D30" s="22">
        <f>SUM(D25:D29)</f>
        <v>73</v>
      </c>
      <c r="E30" s="26" t="s">
        <v>79</v>
      </c>
      <c r="F30" s="41"/>
      <c r="G30" s="26" t="s">
        <v>79</v>
      </c>
      <c r="H30" s="41"/>
    </row>
    <row r="31" spans="1:13" ht="16" thickBot="1" x14ac:dyDescent="0.25">
      <c r="A31" s="26" t="s">
        <v>82</v>
      </c>
      <c r="B31" s="22">
        <f>AVERAGE(B25:B30)</f>
        <v>3</v>
      </c>
      <c r="C31" s="26" t="s">
        <v>82</v>
      </c>
      <c r="D31" s="41"/>
      <c r="E31" s="28" t="s">
        <v>82</v>
      </c>
      <c r="F31" s="10">
        <f>AVERAGE(F25:F30)</f>
        <v>104.8</v>
      </c>
      <c r="G31" s="28" t="s">
        <v>82</v>
      </c>
      <c r="H31" s="41"/>
      <c r="I31" s="5" t="s">
        <v>86</v>
      </c>
    </row>
    <row r="36" spans="1:11" x14ac:dyDescent="0.15">
      <c r="B36" s="22" t="s">
        <v>63</v>
      </c>
      <c r="C36" s="5" t="s">
        <v>64</v>
      </c>
      <c r="D36" s="5" t="s">
        <v>65</v>
      </c>
      <c r="E36" s="5" t="s">
        <v>66</v>
      </c>
      <c r="F36" s="5" t="s">
        <v>67</v>
      </c>
      <c r="G36" s="5" t="s">
        <v>118</v>
      </c>
    </row>
    <row r="37" spans="1:11" x14ac:dyDescent="0.15">
      <c r="A37" s="5" t="s">
        <v>22</v>
      </c>
      <c r="B37" s="5">
        <v>4</v>
      </c>
      <c r="C37" s="5">
        <v>5</v>
      </c>
      <c r="D37" s="5">
        <v>0</v>
      </c>
      <c r="E37" s="5">
        <v>2</v>
      </c>
      <c r="F37" s="5">
        <v>4</v>
      </c>
      <c r="G37" s="29">
        <f>SUM(B37:F37)</f>
        <v>15</v>
      </c>
    </row>
    <row r="38" spans="1:11" x14ac:dyDescent="0.15">
      <c r="A38" s="5" t="s">
        <v>23</v>
      </c>
      <c r="B38" s="5">
        <v>9</v>
      </c>
      <c r="C38" s="5">
        <v>20</v>
      </c>
      <c r="D38" s="5">
        <v>17</v>
      </c>
      <c r="E38" s="5">
        <v>12</v>
      </c>
      <c r="F38" s="5">
        <v>15</v>
      </c>
      <c r="G38" s="29">
        <f>SUM(B38:F38)</f>
        <v>73</v>
      </c>
    </row>
    <row r="39" spans="1:11" x14ac:dyDescent="0.15">
      <c r="A39" s="5" t="s">
        <v>24</v>
      </c>
      <c r="B39" s="5">
        <v>112</v>
      </c>
      <c r="C39" s="5">
        <v>97</v>
      </c>
      <c r="D39" s="5">
        <v>110</v>
      </c>
      <c r="E39" s="5">
        <v>90</v>
      </c>
      <c r="F39" s="5">
        <v>115</v>
      </c>
      <c r="G39" s="29">
        <f>SUM(B39:F39)</f>
        <v>524</v>
      </c>
    </row>
    <row r="40" spans="1:11" x14ac:dyDescent="0.15">
      <c r="A40" s="5" t="s">
        <v>73</v>
      </c>
      <c r="B40" s="5">
        <v>173</v>
      </c>
      <c r="C40" s="5">
        <v>165</v>
      </c>
      <c r="D40" s="5">
        <v>182</v>
      </c>
      <c r="E40" s="5">
        <v>190</v>
      </c>
      <c r="F40" s="5">
        <v>185</v>
      </c>
      <c r="G40" s="29">
        <f>SUM(B40:F40)</f>
        <v>895</v>
      </c>
    </row>
    <row r="41" spans="1:11" ht="14" thickBot="1" x14ac:dyDescent="0.2">
      <c r="A41" s="26" t="s">
        <v>87</v>
      </c>
      <c r="B41" s="27">
        <f>SUM(B37:B40)</f>
        <v>298</v>
      </c>
      <c r="C41" s="27">
        <f>SUM(C37:C40)</f>
        <v>287</v>
      </c>
      <c r="D41" s="27">
        <f>SUM(D37:D40)</f>
        <v>309</v>
      </c>
      <c r="E41" s="27">
        <f>SUM(E37:E40)</f>
        <v>294</v>
      </c>
      <c r="F41" s="27">
        <f>SUM(F37:F40)</f>
        <v>319</v>
      </c>
      <c r="G41" s="27">
        <f>SUM(B41:F41)</f>
        <v>1507</v>
      </c>
      <c r="H41" s="5" t="s">
        <v>119</v>
      </c>
    </row>
    <row r="42" spans="1:11" ht="16" thickBot="1" x14ac:dyDescent="0.25">
      <c r="A42" s="26" t="s">
        <v>82</v>
      </c>
      <c r="B42" s="124"/>
      <c r="C42" s="38"/>
      <c r="D42" s="39"/>
      <c r="E42" s="39"/>
      <c r="F42" s="40"/>
      <c r="G42"/>
    </row>
    <row r="44" spans="1:11" x14ac:dyDescent="0.15">
      <c r="A44" s="27" t="s">
        <v>89</v>
      </c>
      <c r="B44" s="27" t="s">
        <v>93</v>
      </c>
    </row>
    <row r="45" spans="1:11" ht="17" customHeight="1" x14ac:dyDescent="0.2">
      <c r="A45" s="21" t="s">
        <v>88</v>
      </c>
      <c r="B45" s="26">
        <v>75</v>
      </c>
      <c r="C45" s="31">
        <v>72</v>
      </c>
      <c r="D45" s="26">
        <v>77</v>
      </c>
      <c r="E45" s="26">
        <v>74</v>
      </c>
      <c r="F45" s="26">
        <v>80</v>
      </c>
      <c r="G45" s="26"/>
      <c r="H45" s="27" t="s">
        <v>86</v>
      </c>
      <c r="I45" s="27"/>
      <c r="J45" s="27"/>
      <c r="K45" s="2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7AA3-EF6A-4DC7-9351-754E01D8CA60}">
  <dimension ref="A1:Q41"/>
  <sheetViews>
    <sheetView zoomScaleNormal="100" workbookViewId="0">
      <selection activeCell="S1" sqref="S1"/>
    </sheetView>
  </sheetViews>
  <sheetFormatPr baseColWidth="10" defaultColWidth="9" defaultRowHeight="13" x14ac:dyDescent="0.15"/>
  <cols>
    <col min="1" max="1" width="9" style="5"/>
    <col min="2" max="2" width="11" style="5" bestFit="1" customWidth="1"/>
    <col min="3" max="5" width="9" style="5"/>
    <col min="6" max="6" width="12" style="5" bestFit="1" customWidth="1"/>
    <col min="7" max="8" width="9" style="5"/>
    <col min="9" max="9" width="11.6640625" style="5" customWidth="1"/>
    <col min="10" max="11" width="9" style="5"/>
    <col min="12" max="12" width="11" style="5" bestFit="1" customWidth="1"/>
    <col min="13" max="14" width="9" style="5"/>
    <col min="15" max="15" width="12.6640625" style="5" customWidth="1"/>
    <col min="16" max="16384" width="9" style="5"/>
  </cols>
  <sheetData>
    <row r="1" spans="1:17" x14ac:dyDescent="0.15">
      <c r="A1" s="51" t="s">
        <v>131</v>
      </c>
      <c r="B1" s="52"/>
      <c r="C1" s="52"/>
      <c r="D1" s="53"/>
      <c r="F1" s="5" t="s">
        <v>133</v>
      </c>
      <c r="O1" s="5" t="s">
        <v>161</v>
      </c>
    </row>
    <row r="2" spans="1:17" ht="14" thickBot="1" x14ac:dyDescent="0.2">
      <c r="A2" s="54" t="s">
        <v>132</v>
      </c>
      <c r="B2" s="55"/>
      <c r="C2" s="55"/>
      <c r="D2" s="56"/>
      <c r="F2" s="43">
        <v>10000</v>
      </c>
      <c r="G2" s="5" t="s">
        <v>138</v>
      </c>
    </row>
    <row r="3" spans="1:17" ht="16" thickBot="1" x14ac:dyDescent="0.25">
      <c r="F3" s="43">
        <v>10000</v>
      </c>
      <c r="O3" s="5" t="s">
        <v>63</v>
      </c>
      <c r="P3" s="48"/>
    </row>
    <row r="4" spans="1:17" ht="16" thickBot="1" x14ac:dyDescent="0.25">
      <c r="F4" s="43">
        <v>10000</v>
      </c>
      <c r="O4" s="5" t="s">
        <v>64</v>
      </c>
      <c r="P4" s="48"/>
    </row>
    <row r="5" spans="1:17" ht="16" thickBot="1" x14ac:dyDescent="0.25">
      <c r="A5" s="5" t="s">
        <v>134</v>
      </c>
      <c r="B5" s="46">
        <f>F8</f>
        <v>0</v>
      </c>
      <c r="F5" s="43">
        <v>10000</v>
      </c>
      <c r="O5" s="5" t="s">
        <v>65</v>
      </c>
      <c r="P5" s="48"/>
    </row>
    <row r="6" spans="1:17" ht="14.75" customHeight="1" thickBot="1" x14ac:dyDescent="0.25">
      <c r="A6" s="5" t="s">
        <v>135</v>
      </c>
      <c r="B6" s="37"/>
      <c r="F6" s="44">
        <v>200000</v>
      </c>
      <c r="O6" s="5" t="s">
        <v>66</v>
      </c>
      <c r="P6" s="48"/>
    </row>
    <row r="7" spans="1:17" ht="16" thickBot="1" x14ac:dyDescent="0.25">
      <c r="F7" s="37"/>
      <c r="G7" s="5" t="s">
        <v>77</v>
      </c>
      <c r="H7" s="5" t="s">
        <v>136</v>
      </c>
      <c r="O7" s="5" t="s">
        <v>67</v>
      </c>
      <c r="P7" s="48"/>
    </row>
    <row r="8" spans="1:17" ht="16" thickBot="1" x14ac:dyDescent="0.25">
      <c r="F8" s="45"/>
      <c r="G8" s="5" t="s">
        <v>78</v>
      </c>
      <c r="H8" s="5" t="s">
        <v>137</v>
      </c>
    </row>
    <row r="9" spans="1:17" ht="15" x14ac:dyDescent="0.2">
      <c r="P9" s="59"/>
      <c r="Q9" s="5" t="s">
        <v>15</v>
      </c>
    </row>
    <row r="10" spans="1:17" ht="15" x14ac:dyDescent="0.2">
      <c r="A10" s="27" t="s">
        <v>150</v>
      </c>
      <c r="B10" s="27"/>
      <c r="C10" s="27"/>
      <c r="D10" s="27"/>
      <c r="E10" s="27"/>
      <c r="F10" s="27"/>
      <c r="H10" s="27" t="s">
        <v>151</v>
      </c>
      <c r="I10" s="27"/>
      <c r="J10" s="27"/>
      <c r="K10" s="27"/>
      <c r="L10" s="27"/>
      <c r="M10" s="27"/>
      <c r="P10" s="59"/>
      <c r="Q10" s="5" t="s">
        <v>17</v>
      </c>
    </row>
    <row r="11" spans="1:17" x14ac:dyDescent="0.15">
      <c r="A11" s="5" t="s">
        <v>139</v>
      </c>
      <c r="B11" s="5" t="s">
        <v>145</v>
      </c>
      <c r="H11" s="5" t="s">
        <v>139</v>
      </c>
      <c r="I11" s="5" t="s">
        <v>145</v>
      </c>
    </row>
    <row r="12" spans="1:17" x14ac:dyDescent="0.15">
      <c r="A12" s="5" t="s">
        <v>141</v>
      </c>
      <c r="B12" s="22">
        <v>10</v>
      </c>
      <c r="H12" s="5" t="s">
        <v>141</v>
      </c>
      <c r="I12" s="22">
        <v>10</v>
      </c>
      <c r="J12" s="5" t="s">
        <v>152</v>
      </c>
    </row>
    <row r="13" spans="1:17" x14ac:dyDescent="0.15">
      <c r="A13" s="5" t="s">
        <v>142</v>
      </c>
      <c r="B13" s="22">
        <v>20</v>
      </c>
      <c r="H13" s="5" t="s">
        <v>142</v>
      </c>
      <c r="I13" s="22">
        <v>20</v>
      </c>
    </row>
    <row r="14" spans="1:17" x14ac:dyDescent="0.15">
      <c r="A14" s="5" t="s">
        <v>143</v>
      </c>
      <c r="B14" s="22">
        <v>30</v>
      </c>
      <c r="H14" s="5" t="s">
        <v>143</v>
      </c>
      <c r="I14" s="22">
        <v>30</v>
      </c>
    </row>
    <row r="15" spans="1:17" x14ac:dyDescent="0.15">
      <c r="A15" s="5" t="s">
        <v>144</v>
      </c>
      <c r="B15" s="22">
        <v>40</v>
      </c>
      <c r="H15" s="5" t="s">
        <v>144</v>
      </c>
      <c r="I15" s="22">
        <v>40</v>
      </c>
    </row>
    <row r="16" spans="1:17" ht="14" thickBot="1" x14ac:dyDescent="0.2">
      <c r="A16" s="5" t="s">
        <v>140</v>
      </c>
      <c r="B16" s="22">
        <v>50</v>
      </c>
      <c r="H16" s="5" t="s">
        <v>140</v>
      </c>
      <c r="I16" s="22">
        <v>50</v>
      </c>
    </row>
    <row r="17" spans="1:16" ht="16" thickBot="1" x14ac:dyDescent="0.25">
      <c r="B17" s="47"/>
      <c r="C17" s="5" t="s">
        <v>146</v>
      </c>
      <c r="I17" s="48"/>
      <c r="J17" s="5" t="s">
        <v>146</v>
      </c>
    </row>
    <row r="18" spans="1:16" x14ac:dyDescent="0.15">
      <c r="B18" s="8"/>
      <c r="I18" s="8"/>
    </row>
    <row r="19" spans="1:16" x14ac:dyDescent="0.15">
      <c r="A19" s="5" t="s">
        <v>139</v>
      </c>
      <c r="B19" s="5" t="s">
        <v>145</v>
      </c>
      <c r="H19" s="5" t="s">
        <v>139</v>
      </c>
      <c r="I19" s="5" t="s">
        <v>145</v>
      </c>
    </row>
    <row r="20" spans="1:16" x14ac:dyDescent="0.15">
      <c r="A20" s="5" t="s">
        <v>141</v>
      </c>
      <c r="B20" s="22">
        <v>10</v>
      </c>
      <c r="H20" s="5" t="s">
        <v>141</v>
      </c>
      <c r="I20" s="22">
        <v>10</v>
      </c>
      <c r="J20" s="5" t="s">
        <v>153</v>
      </c>
    </row>
    <row r="21" spans="1:16" ht="18" customHeight="1" x14ac:dyDescent="0.15">
      <c r="A21" s="5" t="s">
        <v>142</v>
      </c>
      <c r="B21" s="22">
        <v>20</v>
      </c>
      <c r="H21" s="5" t="s">
        <v>142</v>
      </c>
      <c r="I21" s="22">
        <v>20</v>
      </c>
    </row>
    <row r="22" spans="1:16" x14ac:dyDescent="0.15">
      <c r="A22" s="5" t="s">
        <v>143</v>
      </c>
      <c r="B22" s="22">
        <v>30</v>
      </c>
      <c r="H22" s="5" t="s">
        <v>143</v>
      </c>
      <c r="I22" s="22">
        <v>30</v>
      </c>
    </row>
    <row r="23" spans="1:16" ht="13.25" customHeight="1" x14ac:dyDescent="0.15">
      <c r="A23" s="5" t="s">
        <v>144</v>
      </c>
      <c r="B23" s="22">
        <v>40</v>
      </c>
      <c r="H23" s="5" t="s">
        <v>144</v>
      </c>
      <c r="I23" s="22">
        <v>40</v>
      </c>
    </row>
    <row r="24" spans="1:16" x14ac:dyDescent="0.15">
      <c r="A24" s="5" t="s">
        <v>140</v>
      </c>
      <c r="B24" s="22">
        <v>50</v>
      </c>
      <c r="H24" s="5" t="s">
        <v>140</v>
      </c>
      <c r="I24" s="22">
        <v>50</v>
      </c>
    </row>
    <row r="25" spans="1:16" ht="14" thickBot="1" x14ac:dyDescent="0.2">
      <c r="A25" s="5" t="s">
        <v>147</v>
      </c>
      <c r="B25" s="22">
        <v>10</v>
      </c>
      <c r="H25" s="5" t="s">
        <v>147</v>
      </c>
      <c r="I25" s="22">
        <v>10</v>
      </c>
    </row>
    <row r="26" spans="1:16" ht="16" thickBot="1" x14ac:dyDescent="0.25">
      <c r="B26" s="47"/>
      <c r="C26" s="5" t="s">
        <v>146</v>
      </c>
      <c r="I26" s="48"/>
      <c r="J26" s="5" t="s">
        <v>146</v>
      </c>
      <c r="O26" s="27" t="s">
        <v>155</v>
      </c>
    </row>
    <row r="27" spans="1:16" ht="16" thickBot="1" x14ac:dyDescent="0.25">
      <c r="B27" s="47"/>
      <c r="C27" s="5" t="s">
        <v>148</v>
      </c>
      <c r="I27" s="47"/>
      <c r="J27" s="5" t="s">
        <v>148</v>
      </c>
      <c r="O27" s="22">
        <v>25</v>
      </c>
      <c r="P27" s="5" t="s">
        <v>156</v>
      </c>
    </row>
    <row r="28" spans="1:16" x14ac:dyDescent="0.15">
      <c r="O28" s="22">
        <v>53</v>
      </c>
    </row>
    <row r="29" spans="1:16" x14ac:dyDescent="0.15">
      <c r="A29" s="5" t="s">
        <v>139</v>
      </c>
      <c r="B29" s="5" t="s">
        <v>145</v>
      </c>
      <c r="H29" s="5" t="s">
        <v>139</v>
      </c>
      <c r="I29" s="5" t="s">
        <v>145</v>
      </c>
      <c r="O29" s="22">
        <v>26</v>
      </c>
    </row>
    <row r="30" spans="1:16" x14ac:dyDescent="0.15">
      <c r="A30" s="5" t="s">
        <v>141</v>
      </c>
      <c r="B30" s="22">
        <v>10</v>
      </c>
      <c r="H30" s="5" t="s">
        <v>141</v>
      </c>
      <c r="I30" s="22">
        <v>10</v>
      </c>
      <c r="J30" s="5" t="s">
        <v>154</v>
      </c>
      <c r="O30" s="22">
        <v>42</v>
      </c>
    </row>
    <row r="31" spans="1:16" x14ac:dyDescent="0.15">
      <c r="A31" s="5" t="s">
        <v>142</v>
      </c>
      <c r="B31" s="22">
        <v>20</v>
      </c>
      <c r="H31" s="5" t="s">
        <v>142</v>
      </c>
      <c r="I31" s="22">
        <v>20</v>
      </c>
      <c r="O31" s="22">
        <v>53</v>
      </c>
    </row>
    <row r="32" spans="1:16" x14ac:dyDescent="0.15">
      <c r="A32" s="5" t="s">
        <v>143</v>
      </c>
      <c r="B32" s="22">
        <v>30</v>
      </c>
      <c r="H32" s="5" t="s">
        <v>143</v>
      </c>
      <c r="I32" s="22">
        <v>30</v>
      </c>
      <c r="O32" s="22">
        <v>36</v>
      </c>
    </row>
    <row r="33" spans="1:16" x14ac:dyDescent="0.15">
      <c r="A33" s="5" t="s">
        <v>144</v>
      </c>
      <c r="B33" s="22">
        <v>40</v>
      </c>
      <c r="H33" s="5" t="s">
        <v>144</v>
      </c>
      <c r="I33" s="22">
        <v>40</v>
      </c>
      <c r="O33" s="22">
        <v>42</v>
      </c>
    </row>
    <row r="34" spans="1:16" x14ac:dyDescent="0.15">
      <c r="A34" s="5" t="s">
        <v>140</v>
      </c>
      <c r="B34" s="22">
        <v>50</v>
      </c>
      <c r="H34" s="5" t="s">
        <v>140</v>
      </c>
      <c r="I34" s="22">
        <v>50</v>
      </c>
      <c r="O34" s="22">
        <v>25</v>
      </c>
    </row>
    <row r="35" spans="1:16" x14ac:dyDescent="0.15">
      <c r="A35" s="5" t="s">
        <v>147</v>
      </c>
      <c r="B35" s="22">
        <v>10</v>
      </c>
      <c r="H35" s="5" t="s">
        <v>147</v>
      </c>
      <c r="I35" s="22">
        <v>10</v>
      </c>
      <c r="O35" s="22">
        <v>19</v>
      </c>
    </row>
    <row r="36" spans="1:16" ht="14" thickBot="1" x14ac:dyDescent="0.2">
      <c r="A36" s="5" t="s">
        <v>149</v>
      </c>
      <c r="B36" s="22">
        <v>20</v>
      </c>
      <c r="H36" s="5" t="s">
        <v>149</v>
      </c>
      <c r="I36" s="22">
        <v>20</v>
      </c>
      <c r="O36" s="22">
        <v>27</v>
      </c>
    </row>
    <row r="37" spans="1:16" ht="16" thickBot="1" x14ac:dyDescent="0.25">
      <c r="B37" s="47"/>
      <c r="C37" s="5" t="s">
        <v>146</v>
      </c>
      <c r="I37" s="49"/>
      <c r="J37" s="5" t="s">
        <v>146</v>
      </c>
      <c r="O37" s="22">
        <v>53</v>
      </c>
    </row>
    <row r="38" spans="1:16" ht="16" thickBot="1" x14ac:dyDescent="0.25">
      <c r="B38" s="47"/>
      <c r="C38" s="5" t="s">
        <v>148</v>
      </c>
      <c r="I38" s="50"/>
      <c r="O38" s="22">
        <v>36</v>
      </c>
    </row>
    <row r="39" spans="1:16" ht="16" thickBot="1" x14ac:dyDescent="0.25">
      <c r="I39" s="47"/>
      <c r="J39" s="5" t="s">
        <v>148</v>
      </c>
      <c r="O39" s="22">
        <v>42</v>
      </c>
    </row>
    <row r="40" spans="1:16" ht="14" thickBot="1" x14ac:dyDescent="0.2">
      <c r="O40" s="22">
        <v>36</v>
      </c>
    </row>
    <row r="41" spans="1:16" ht="16" thickBot="1" x14ac:dyDescent="0.25">
      <c r="O41" s="37"/>
      <c r="P41" s="5" t="s">
        <v>157</v>
      </c>
    </row>
  </sheetData>
  <phoneticPr fontId="2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2"/>
  <sheetViews>
    <sheetView topLeftCell="A13" zoomScale="150" zoomScaleNormal="150" workbookViewId="0">
      <selection activeCell="S1" sqref="S1"/>
    </sheetView>
  </sheetViews>
  <sheetFormatPr baseColWidth="10" defaultColWidth="8.83203125" defaultRowHeight="13.25" customHeight="1" x14ac:dyDescent="0.15"/>
  <cols>
    <col min="1" max="4" width="8.83203125" style="5"/>
    <col min="5" max="5" width="16.5" style="5" customWidth="1"/>
    <col min="6" max="16384" width="8.83203125" style="5"/>
  </cols>
  <sheetData>
    <row r="1" spans="1:22" ht="13.25" customHeight="1" x14ac:dyDescent="0.15">
      <c r="A1" s="51" t="s">
        <v>131</v>
      </c>
      <c r="B1" s="52"/>
      <c r="C1" s="52"/>
      <c r="D1" s="53"/>
      <c r="E1" s="5" t="s">
        <v>162</v>
      </c>
      <c r="R1"/>
      <c r="S1"/>
      <c r="T1"/>
      <c r="U1"/>
      <c r="V1"/>
    </row>
    <row r="2" spans="1:22" ht="13.25" customHeight="1" thickBot="1" x14ac:dyDescent="0.2">
      <c r="A2" s="54" t="s">
        <v>165</v>
      </c>
      <c r="B2" s="55"/>
      <c r="C2" s="55"/>
      <c r="D2" s="56"/>
      <c r="E2" s="5" t="s">
        <v>164</v>
      </c>
      <c r="R2"/>
      <c r="S2"/>
      <c r="T2"/>
      <c r="U2"/>
      <c r="V2"/>
    </row>
    <row r="3" spans="1:22" ht="13.25" customHeight="1" x14ac:dyDescent="0.15">
      <c r="R3"/>
      <c r="S3"/>
      <c r="T3"/>
      <c r="U3"/>
      <c r="V3"/>
    </row>
    <row r="4" spans="1:22" ht="13.25" customHeight="1" x14ac:dyDescent="0.15">
      <c r="A4" s="5" t="s">
        <v>163</v>
      </c>
      <c r="R4"/>
      <c r="S4"/>
      <c r="T4"/>
      <c r="U4"/>
      <c r="V4"/>
    </row>
    <row r="5" spans="1:22" ht="13.25" customHeight="1" x14ac:dyDescent="0.15">
      <c r="R5"/>
      <c r="S5"/>
      <c r="T5"/>
      <c r="U5"/>
      <c r="V5"/>
    </row>
    <row r="6" spans="1:22" ht="13.25" customHeight="1" x14ac:dyDescent="0.15">
      <c r="A6" s="27" t="s">
        <v>150</v>
      </c>
      <c r="B6" s="27"/>
      <c r="R6"/>
      <c r="S6"/>
      <c r="T6"/>
      <c r="U6"/>
      <c r="V6"/>
    </row>
    <row r="7" spans="1:22" ht="13.25" customHeight="1" x14ac:dyDescent="0.15">
      <c r="A7" s="5" t="s">
        <v>139</v>
      </c>
      <c r="B7" s="5" t="s">
        <v>158</v>
      </c>
      <c r="D7" s="5" t="s">
        <v>166</v>
      </c>
      <c r="R7"/>
      <c r="S7"/>
      <c r="T7"/>
      <c r="U7"/>
      <c r="V7"/>
    </row>
    <row r="8" spans="1:22" ht="13.25" customHeight="1" x14ac:dyDescent="0.2">
      <c r="A8" s="5" t="s">
        <v>141</v>
      </c>
      <c r="B8" s="24">
        <v>50</v>
      </c>
      <c r="D8" s="63"/>
      <c r="E8" s="5" t="s">
        <v>170</v>
      </c>
      <c r="R8"/>
      <c r="S8"/>
      <c r="T8"/>
      <c r="U8"/>
      <c r="V8"/>
    </row>
    <row r="9" spans="1:22" ht="13.25" customHeight="1" x14ac:dyDescent="0.2">
      <c r="A9" s="5" t="s">
        <v>142</v>
      </c>
      <c r="B9" s="24">
        <v>30</v>
      </c>
      <c r="D9" s="63"/>
      <c r="E9" s="5" t="s">
        <v>171</v>
      </c>
      <c r="R9"/>
      <c r="S9"/>
      <c r="T9"/>
      <c r="U9"/>
      <c r="V9"/>
    </row>
    <row r="10" spans="1:22" ht="13.25" customHeight="1" x14ac:dyDescent="0.2">
      <c r="A10" s="5" t="s">
        <v>143</v>
      </c>
      <c r="B10" s="24">
        <v>10</v>
      </c>
      <c r="D10" s="63"/>
      <c r="E10" s="5" t="s">
        <v>172</v>
      </c>
      <c r="R10"/>
      <c r="S10"/>
      <c r="T10"/>
      <c r="U10"/>
      <c r="V10"/>
    </row>
    <row r="11" spans="1:22" ht="13.25" customHeight="1" x14ac:dyDescent="0.2">
      <c r="A11" s="5" t="s">
        <v>144</v>
      </c>
      <c r="B11" s="24">
        <v>40</v>
      </c>
      <c r="D11" s="63"/>
      <c r="E11" s="5" t="s">
        <v>173</v>
      </c>
      <c r="R11"/>
      <c r="S11"/>
      <c r="T11"/>
      <c r="U11"/>
      <c r="V11"/>
    </row>
    <row r="12" spans="1:22" ht="13.25" customHeight="1" x14ac:dyDescent="0.2">
      <c r="A12" s="5" t="s">
        <v>140</v>
      </c>
      <c r="B12" s="24">
        <v>20</v>
      </c>
      <c r="D12" s="63"/>
      <c r="E12" s="5" t="s">
        <v>174</v>
      </c>
      <c r="I12" s="64"/>
      <c r="R12"/>
      <c r="S12"/>
      <c r="T12"/>
      <c r="U12"/>
      <c r="V12"/>
    </row>
    <row r="13" spans="1:22" ht="13.25" customHeight="1" x14ac:dyDescent="0.15">
      <c r="R13"/>
      <c r="S13"/>
      <c r="T13"/>
      <c r="U13"/>
      <c r="V13"/>
    </row>
    <row r="14" spans="1:22" ht="13.25" customHeight="1" x14ac:dyDescent="0.15">
      <c r="D14" s="5" t="s">
        <v>167</v>
      </c>
      <c r="R14"/>
      <c r="S14"/>
      <c r="T14"/>
      <c r="U14"/>
      <c r="V14"/>
    </row>
    <row r="15" spans="1:22" ht="13.25" customHeight="1" x14ac:dyDescent="0.2">
      <c r="C15" s="5" t="s">
        <v>41</v>
      </c>
      <c r="D15" s="64" t="s">
        <v>182</v>
      </c>
      <c r="F15" s="63"/>
    </row>
    <row r="17" spans="1:7" ht="13.25" customHeight="1" x14ac:dyDescent="0.15">
      <c r="A17" s="5" t="s">
        <v>168</v>
      </c>
      <c r="F17" s="5" t="s">
        <v>169</v>
      </c>
    </row>
    <row r="18" spans="1:7" ht="13.25" customHeight="1" x14ac:dyDescent="0.15">
      <c r="A18" s="5" t="s">
        <v>175</v>
      </c>
    </row>
    <row r="19" spans="1:7" ht="13.25" customHeight="1" x14ac:dyDescent="0.15">
      <c r="A19" s="5" t="s">
        <v>176</v>
      </c>
    </row>
    <row r="21" spans="1:7" ht="13.25" customHeight="1" x14ac:dyDescent="0.15">
      <c r="A21" s="27" t="s">
        <v>177</v>
      </c>
      <c r="B21" s="27"/>
      <c r="C21" s="27"/>
      <c r="D21" s="27"/>
      <c r="E21" s="27"/>
      <c r="F21" s="27"/>
      <c r="G21" s="27"/>
    </row>
    <row r="22" spans="1:7" ht="13.25" customHeight="1" x14ac:dyDescent="0.15">
      <c r="A22" s="5" t="s">
        <v>139</v>
      </c>
      <c r="B22" s="5" t="s">
        <v>158</v>
      </c>
    </row>
    <row r="23" spans="1:7" ht="13.25" customHeight="1" x14ac:dyDescent="0.15">
      <c r="A23" s="5" t="s">
        <v>141</v>
      </c>
      <c r="B23" s="24">
        <v>10</v>
      </c>
      <c r="D23" s="5" t="s">
        <v>179</v>
      </c>
    </row>
    <row r="24" spans="1:7" ht="13.25" customHeight="1" thickBot="1" x14ac:dyDescent="0.2">
      <c r="A24" s="5" t="s">
        <v>142</v>
      </c>
      <c r="B24" s="24">
        <v>20</v>
      </c>
      <c r="D24" s="5" t="s">
        <v>180</v>
      </c>
    </row>
    <row r="25" spans="1:7" ht="13.25" customHeight="1" x14ac:dyDescent="0.2">
      <c r="A25" s="5" t="s">
        <v>143</v>
      </c>
      <c r="B25" s="81">
        <v>30</v>
      </c>
      <c r="D25" s="5" t="s">
        <v>183</v>
      </c>
    </row>
    <row r="26" spans="1:7" ht="13.25" customHeight="1" thickBot="1" x14ac:dyDescent="0.25">
      <c r="A26" s="5" t="s">
        <v>144</v>
      </c>
      <c r="B26" s="82">
        <v>40</v>
      </c>
    </row>
    <row r="27" spans="1:7" ht="13.25" customHeight="1" x14ac:dyDescent="0.15">
      <c r="A27" s="5" t="s">
        <v>140</v>
      </c>
      <c r="B27" s="24">
        <v>50</v>
      </c>
      <c r="D27" s="5" t="s">
        <v>181</v>
      </c>
    </row>
    <row r="28" spans="1:7" ht="13.25" customHeight="1" x14ac:dyDescent="0.15">
      <c r="A28" s="5" t="s">
        <v>178</v>
      </c>
      <c r="B28" s="24">
        <v>60</v>
      </c>
      <c r="D28" s="5" t="s">
        <v>184</v>
      </c>
    </row>
    <row r="30" spans="1:7" ht="13.25" customHeight="1" x14ac:dyDescent="0.15">
      <c r="D30" s="5" t="s">
        <v>185</v>
      </c>
    </row>
    <row r="31" spans="1:7" ht="13.25" customHeight="1" x14ac:dyDescent="0.15">
      <c r="D31" s="5" t="s">
        <v>186</v>
      </c>
    </row>
    <row r="32" spans="1:7" ht="13.25" customHeight="1" x14ac:dyDescent="0.15">
      <c r="D32" s="5" t="s">
        <v>187</v>
      </c>
    </row>
  </sheetData>
  <phoneticPr fontId="0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1F16-1B5E-4DF6-A3FB-845245673B1C}">
  <dimension ref="A1:Q25"/>
  <sheetViews>
    <sheetView zoomScaleNormal="100" workbookViewId="0">
      <selection activeCell="O13" sqref="O13"/>
    </sheetView>
  </sheetViews>
  <sheetFormatPr baseColWidth="10" defaultColWidth="9" defaultRowHeight="13.25" customHeight="1" x14ac:dyDescent="0.15"/>
  <cols>
    <col min="1" max="13" width="9" style="5"/>
    <col min="14" max="14" width="10" style="5" customWidth="1"/>
    <col min="15" max="16384" width="9" style="5"/>
  </cols>
  <sheetData>
    <row r="1" spans="1:17" ht="13.25" customHeight="1" x14ac:dyDescent="0.15">
      <c r="A1" s="27" t="s">
        <v>188</v>
      </c>
      <c r="B1" s="27"/>
      <c r="C1" s="27"/>
      <c r="H1" s="5" t="s">
        <v>287</v>
      </c>
    </row>
    <row r="2" spans="1:17" ht="13.25" customHeight="1" x14ac:dyDescent="0.15">
      <c r="B2" s="5" t="s">
        <v>190</v>
      </c>
      <c r="H2" s="5" t="s">
        <v>191</v>
      </c>
    </row>
    <row r="3" spans="1:17" ht="13.25" customHeight="1" x14ac:dyDescent="0.15">
      <c r="A3" s="5" t="s">
        <v>63</v>
      </c>
      <c r="H3" s="5" t="s">
        <v>63</v>
      </c>
      <c r="I3" s="5">
        <v>26</v>
      </c>
    </row>
    <row r="4" spans="1:17" ht="13.25" customHeight="1" x14ac:dyDescent="0.15">
      <c r="A4" s="5" t="s">
        <v>64</v>
      </c>
      <c r="H4" s="5" t="s">
        <v>64</v>
      </c>
      <c r="I4" s="5">
        <v>78</v>
      </c>
    </row>
    <row r="5" spans="1:17" ht="13.25" customHeight="1" x14ac:dyDescent="0.15">
      <c r="A5" s="5" t="s">
        <v>65</v>
      </c>
      <c r="H5" s="5" t="s">
        <v>65</v>
      </c>
      <c r="I5" s="5">
        <v>316</v>
      </c>
      <c r="K5" s="5" t="s">
        <v>193</v>
      </c>
    </row>
    <row r="6" spans="1:17" ht="13.25" customHeight="1" x14ac:dyDescent="0.15">
      <c r="A6" s="5" t="s">
        <v>66</v>
      </c>
      <c r="H6" s="5" t="s">
        <v>66</v>
      </c>
      <c r="I6" s="5">
        <v>97</v>
      </c>
      <c r="K6" s="5" t="s">
        <v>194</v>
      </c>
    </row>
    <row r="7" spans="1:17" ht="13.25" customHeight="1" x14ac:dyDescent="0.15">
      <c r="A7" s="5" t="s">
        <v>67</v>
      </c>
      <c r="H7" s="5" t="s">
        <v>67</v>
      </c>
      <c r="I7" s="5">
        <v>143</v>
      </c>
    </row>
    <row r="8" spans="1:17" ht="13.25" customHeight="1" x14ac:dyDescent="0.15">
      <c r="H8" s="5" t="s">
        <v>192</v>
      </c>
      <c r="I8" s="5">
        <v>121</v>
      </c>
    </row>
    <row r="9" spans="1:17" ht="13.25" customHeight="1" x14ac:dyDescent="0.2">
      <c r="B9" s="63"/>
      <c r="C9" s="5" t="s">
        <v>15</v>
      </c>
      <c r="D9" s="5" t="s">
        <v>189</v>
      </c>
      <c r="J9" s="65"/>
      <c r="K9" s="5" t="s">
        <v>15</v>
      </c>
      <c r="L9" s="5" t="s">
        <v>189</v>
      </c>
    </row>
    <row r="10" spans="1:17" ht="13.25" customHeight="1" x14ac:dyDescent="0.2">
      <c r="B10" s="63"/>
      <c r="C10" s="5" t="s">
        <v>17</v>
      </c>
      <c r="D10" s="5" t="s">
        <v>53</v>
      </c>
      <c r="J10" s="65"/>
      <c r="K10" s="5" t="s">
        <v>17</v>
      </c>
      <c r="L10" s="5" t="s">
        <v>53</v>
      </c>
    </row>
    <row r="11" spans="1:17" ht="13.25" customHeight="1" x14ac:dyDescent="0.2">
      <c r="B11" s="63"/>
      <c r="C11" s="5" t="s">
        <v>16</v>
      </c>
      <c r="D11" s="5" t="s">
        <v>46</v>
      </c>
      <c r="J11" s="65"/>
      <c r="K11" s="5" t="s">
        <v>16</v>
      </c>
      <c r="L11" s="5" t="s">
        <v>46</v>
      </c>
    </row>
    <row r="13" spans="1:17" ht="13.25" customHeight="1" x14ac:dyDescent="0.2">
      <c r="J13" s="5" t="s">
        <v>195</v>
      </c>
      <c r="O13" s="68"/>
    </row>
    <row r="15" spans="1:17" ht="13.25" customHeight="1" x14ac:dyDescent="0.15">
      <c r="H15" s="76" t="s">
        <v>237</v>
      </c>
      <c r="J15" s="76"/>
      <c r="K15" s="76"/>
      <c r="L15" s="76"/>
      <c r="M15" s="76"/>
      <c r="N15" s="76"/>
      <c r="O15" s="76"/>
      <c r="P15" s="76"/>
      <c r="Q15" s="76"/>
    </row>
    <row r="16" spans="1:17" ht="13.25" customHeight="1" x14ac:dyDescent="0.15">
      <c r="I16" s="76" t="s">
        <v>238</v>
      </c>
      <c r="K16" s="76"/>
      <c r="L16" s="76"/>
      <c r="M16" s="76"/>
      <c r="N16" s="76"/>
      <c r="O16" s="76"/>
      <c r="P16" s="76"/>
      <c r="Q16" s="76"/>
    </row>
    <row r="25" ht="13.5" customHeight="1" x14ac:dyDescent="0.15"/>
  </sheetData>
  <phoneticPr fontId="2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9"/>
  <sheetViews>
    <sheetView zoomScaleNormal="100" workbookViewId="0">
      <selection activeCell="S1" sqref="S1"/>
    </sheetView>
  </sheetViews>
  <sheetFormatPr baseColWidth="10" defaultColWidth="8.83203125" defaultRowHeight="13.25" customHeight="1" x14ac:dyDescent="0.15"/>
  <cols>
    <col min="1" max="1" width="8.83203125" style="5"/>
    <col min="2" max="2" width="6.6640625" style="5" customWidth="1"/>
    <col min="3" max="3" width="8.1640625" style="5" customWidth="1"/>
    <col min="4" max="4" width="10.1640625" style="5" customWidth="1"/>
    <col min="5" max="5" width="12.5" style="5" customWidth="1"/>
    <col min="6" max="6" width="6.6640625" style="5" customWidth="1"/>
    <col min="7" max="7" width="9.6640625" style="5" customWidth="1"/>
    <col min="8" max="8" width="9" style="5" customWidth="1"/>
    <col min="9" max="9" width="8.1640625" style="5" customWidth="1"/>
    <col min="10" max="10" width="9.33203125" style="5" customWidth="1"/>
    <col min="11" max="11" width="6.6640625" style="5" customWidth="1"/>
    <col min="12" max="12" width="8.83203125" style="5"/>
    <col min="13" max="13" width="15.33203125" style="5" customWidth="1"/>
    <col min="14" max="14" width="8.33203125" style="5" customWidth="1"/>
    <col min="15" max="15" width="9.5" style="5" customWidth="1"/>
    <col min="16" max="16384" width="8.83203125" style="5"/>
  </cols>
  <sheetData>
    <row r="1" spans="1:21" ht="13.25" customHeight="1" x14ac:dyDescent="0.15">
      <c r="A1" s="27" t="s">
        <v>196</v>
      </c>
      <c r="B1" s="27"/>
      <c r="C1" s="27"/>
      <c r="D1" s="27"/>
    </row>
    <row r="3" spans="1:21" ht="13.25" customHeight="1" x14ac:dyDescent="0.15">
      <c r="A3" s="5" t="s">
        <v>213</v>
      </c>
    </row>
    <row r="4" spans="1:21" ht="13.25" customHeight="1" x14ac:dyDescent="0.15">
      <c r="A4" s="5" t="s">
        <v>197</v>
      </c>
    </row>
    <row r="5" spans="1:21" ht="13.25" customHeight="1" x14ac:dyDescent="0.15">
      <c r="A5" s="5" t="s">
        <v>63</v>
      </c>
      <c r="B5" s="5">
        <v>100</v>
      </c>
      <c r="N5" s="6"/>
    </row>
    <row r="6" spans="1:21" ht="13.25" customHeight="1" x14ac:dyDescent="0.15">
      <c r="A6" s="5" t="s">
        <v>64</v>
      </c>
      <c r="B6" s="5">
        <v>110</v>
      </c>
      <c r="F6" s="5" t="s">
        <v>207</v>
      </c>
    </row>
    <row r="7" spans="1:21" ht="13.25" customHeight="1" x14ac:dyDescent="0.15">
      <c r="A7" s="5" t="s">
        <v>65</v>
      </c>
      <c r="B7" s="5">
        <v>80</v>
      </c>
      <c r="F7" s="5" t="s">
        <v>208</v>
      </c>
    </row>
    <row r="8" spans="1:21" ht="13.25" customHeight="1" x14ac:dyDescent="0.15">
      <c r="A8" s="5" t="s">
        <v>66</v>
      </c>
      <c r="B8" s="5">
        <v>90</v>
      </c>
      <c r="F8" s="5" t="s">
        <v>211</v>
      </c>
      <c r="N8" s="6"/>
    </row>
    <row r="9" spans="1:21" ht="13.25" customHeight="1" x14ac:dyDescent="0.15">
      <c r="A9" s="5" t="s">
        <v>67</v>
      </c>
      <c r="B9" s="5">
        <v>90</v>
      </c>
      <c r="F9" s="5" t="s">
        <v>209</v>
      </c>
    </row>
    <row r="10" spans="1:21" ht="13.25" customHeight="1" x14ac:dyDescent="0.15">
      <c r="A10" s="5" t="s">
        <v>192</v>
      </c>
      <c r="B10" s="5">
        <v>82</v>
      </c>
      <c r="F10" s="5" t="s">
        <v>210</v>
      </c>
      <c r="O10" s="6"/>
      <c r="P10" s="6"/>
      <c r="Q10" s="6"/>
    </row>
    <row r="11" spans="1:21" ht="13.25" customHeight="1" x14ac:dyDescent="0.15">
      <c r="A11" s="5" t="s">
        <v>200</v>
      </c>
      <c r="B11" s="5">
        <v>105</v>
      </c>
      <c r="F11" s="5" t="s">
        <v>212</v>
      </c>
      <c r="N11" s="6"/>
    </row>
    <row r="12" spans="1:21" ht="13.25" customHeight="1" x14ac:dyDescent="0.15">
      <c r="A12" s="5" t="s">
        <v>198</v>
      </c>
      <c r="B12" s="5">
        <v>119</v>
      </c>
      <c r="N12" s="8"/>
    </row>
    <row r="13" spans="1:21" ht="13.25" customHeight="1" x14ac:dyDescent="0.15">
      <c r="A13" s="5" t="s">
        <v>199</v>
      </c>
      <c r="B13" s="5">
        <v>102</v>
      </c>
      <c r="N13" s="8"/>
      <c r="O13" s="6"/>
      <c r="P13" s="6"/>
      <c r="Q13" s="6"/>
    </row>
    <row r="14" spans="1:21" ht="13.25" customHeight="1" x14ac:dyDescent="0.2">
      <c r="C14" s="70"/>
      <c r="D14" s="24" t="s">
        <v>202</v>
      </c>
      <c r="E14" s="5" t="s">
        <v>233</v>
      </c>
      <c r="N14" s="8"/>
    </row>
    <row r="15" spans="1:21" ht="13.25" customHeight="1" x14ac:dyDescent="0.2">
      <c r="C15" s="70"/>
      <c r="D15" s="24" t="s">
        <v>201</v>
      </c>
      <c r="N15" s="8"/>
    </row>
    <row r="16" spans="1:21" ht="13.25" customHeight="1" x14ac:dyDescent="0.15">
      <c r="N16" s="8"/>
      <c r="O16" s="6"/>
      <c r="P16" s="6"/>
      <c r="Q16" s="6"/>
      <c r="R16" s="6"/>
      <c r="S16" s="6"/>
      <c r="T16" s="6"/>
      <c r="U16" s="6"/>
    </row>
    <row r="17" spans="1:20" ht="13.25" customHeight="1" x14ac:dyDescent="0.15">
      <c r="C17" s="5" t="s">
        <v>203</v>
      </c>
      <c r="F17" s="5" t="s">
        <v>205</v>
      </c>
      <c r="H17" s="69" t="s">
        <v>215</v>
      </c>
      <c r="N17" s="11"/>
      <c r="O17" s="9"/>
      <c r="P17" s="7"/>
      <c r="Q17" s="8"/>
      <c r="R17" s="10"/>
      <c r="S17" s="7"/>
      <c r="T17" s="6"/>
    </row>
    <row r="18" spans="1:20" ht="13.25" customHeight="1" x14ac:dyDescent="0.2">
      <c r="G18" s="26" t="s">
        <v>206</v>
      </c>
      <c r="H18" s="78"/>
      <c r="O18" s="8"/>
      <c r="P18" s="8"/>
      <c r="Q18" s="8"/>
      <c r="R18" s="8"/>
      <c r="S18" s="8"/>
    </row>
    <row r="19" spans="1:20" ht="13.25" customHeight="1" x14ac:dyDescent="0.15">
      <c r="C19" s="5" t="s">
        <v>204</v>
      </c>
      <c r="O19" s="8"/>
      <c r="P19" s="8"/>
      <c r="Q19" s="8"/>
      <c r="R19" s="8"/>
      <c r="S19" s="8"/>
    </row>
    <row r="20" spans="1:20" ht="13.25" customHeight="1" x14ac:dyDescent="0.15">
      <c r="F20" s="5" t="s">
        <v>205</v>
      </c>
      <c r="H20" s="69" t="s">
        <v>216</v>
      </c>
      <c r="O20" s="9"/>
      <c r="P20" s="7"/>
      <c r="Q20" s="8"/>
      <c r="R20" s="10"/>
      <c r="S20" s="7"/>
      <c r="T20" s="6"/>
    </row>
    <row r="21" spans="1:20" ht="13.25" customHeight="1" x14ac:dyDescent="0.2">
      <c r="G21" s="26" t="s">
        <v>206</v>
      </c>
      <c r="H21" s="71"/>
      <c r="O21" s="8"/>
      <c r="P21" s="8"/>
      <c r="Q21" s="8"/>
      <c r="R21" s="8"/>
      <c r="S21" s="8"/>
    </row>
    <row r="22" spans="1:20" ht="13.25" customHeight="1" x14ac:dyDescent="0.15">
      <c r="G22" s="26"/>
      <c r="H22"/>
      <c r="O22" s="8"/>
      <c r="P22" s="8"/>
      <c r="Q22" s="8"/>
      <c r="R22" s="8"/>
      <c r="S22" s="8"/>
    </row>
    <row r="23" spans="1:20" ht="13.25" customHeight="1" x14ac:dyDescent="0.15">
      <c r="G23" s="26"/>
      <c r="H23"/>
      <c r="O23" s="8"/>
      <c r="P23" s="8"/>
      <c r="Q23" s="8"/>
      <c r="R23" s="8"/>
      <c r="S23" s="8"/>
    </row>
    <row r="24" spans="1:20" ht="13.25" customHeight="1" x14ac:dyDescent="0.2">
      <c r="A24" s="5" t="s">
        <v>218</v>
      </c>
      <c r="N24" s="59"/>
      <c r="O24" s="24" t="s">
        <v>40</v>
      </c>
      <c r="P24" s="59"/>
      <c r="Q24" s="10" t="s">
        <v>214</v>
      </c>
    </row>
    <row r="25" spans="1:20" ht="13.25" customHeight="1" x14ac:dyDescent="0.15">
      <c r="N25"/>
      <c r="P25"/>
    </row>
    <row r="26" spans="1:20" ht="13.25" customHeight="1" x14ac:dyDescent="0.2">
      <c r="A26" s="5" t="s">
        <v>219</v>
      </c>
      <c r="N26" s="59"/>
      <c r="O26" s="10" t="s">
        <v>40</v>
      </c>
      <c r="P26" s="59"/>
      <c r="Q26" s="10" t="s">
        <v>214</v>
      </c>
    </row>
    <row r="27" spans="1:20" ht="13.25" customHeight="1" x14ac:dyDescent="0.15">
      <c r="N27"/>
      <c r="O27" s="24"/>
      <c r="P27"/>
    </row>
    <row r="28" spans="1:20" ht="13.25" customHeight="1" x14ac:dyDescent="0.2">
      <c r="A28" s="5" t="s">
        <v>220</v>
      </c>
      <c r="N28" s="59"/>
      <c r="O28" s="24" t="s">
        <v>40</v>
      </c>
      <c r="P28" s="59"/>
      <c r="Q28" s="10" t="s">
        <v>214</v>
      </c>
    </row>
    <row r="30" spans="1:20" ht="13.25" customHeight="1" x14ac:dyDescent="0.15">
      <c r="A30" s="27" t="s">
        <v>224</v>
      </c>
      <c r="B30" s="27"/>
      <c r="C30" s="27"/>
    </row>
    <row r="31" spans="1:20" ht="13.25" customHeight="1" x14ac:dyDescent="0.15">
      <c r="A31" s="5" t="s">
        <v>223</v>
      </c>
      <c r="B31"/>
    </row>
    <row r="32" spans="1:20" ht="13.25" customHeight="1" x14ac:dyDescent="0.15">
      <c r="A32" s="5" t="s">
        <v>241</v>
      </c>
      <c r="B32"/>
    </row>
    <row r="33" spans="1:19" ht="13.25" customHeight="1" x14ac:dyDescent="0.15">
      <c r="A33" s="5" t="s">
        <v>221</v>
      </c>
      <c r="B33"/>
    </row>
    <row r="34" spans="1:19" ht="13.25" customHeight="1" x14ac:dyDescent="0.15">
      <c r="A34" s="5" t="s">
        <v>222</v>
      </c>
      <c r="B34"/>
    </row>
    <row r="35" spans="1:19" ht="13.25" customHeight="1" x14ac:dyDescent="0.15">
      <c r="A35"/>
      <c r="B35"/>
    </row>
    <row r="36" spans="1:19" ht="13.25" customHeight="1" x14ac:dyDescent="0.15">
      <c r="A36"/>
      <c r="B36"/>
    </row>
    <row r="37" spans="1:19" ht="13.25" customHeight="1" x14ac:dyDescent="0.15">
      <c r="A37" s="5" t="s">
        <v>231</v>
      </c>
      <c r="B37" s="5" t="s">
        <v>225</v>
      </c>
      <c r="E37" s="5" t="s">
        <v>231</v>
      </c>
      <c r="F37" s="5" t="s">
        <v>225</v>
      </c>
      <c r="J37" s="5" t="s">
        <v>231</v>
      </c>
      <c r="K37" s="5" t="s">
        <v>225</v>
      </c>
      <c r="O37" s="5" t="s">
        <v>231</v>
      </c>
      <c r="P37" s="5" t="s">
        <v>225</v>
      </c>
    </row>
    <row r="38" spans="1:19" ht="13.25" customHeight="1" x14ac:dyDescent="0.15">
      <c r="A38">
        <v>5</v>
      </c>
      <c r="B38" s="58"/>
      <c r="E38" s="5">
        <v>5</v>
      </c>
      <c r="F38" s="58"/>
      <c r="J38" s="5">
        <v>5</v>
      </c>
      <c r="K38" s="57"/>
      <c r="O38" s="5">
        <v>5</v>
      </c>
      <c r="P38" s="5">
        <v>0</v>
      </c>
    </row>
    <row r="39" spans="1:19" ht="13.25" customHeight="1" x14ac:dyDescent="0.15">
      <c r="A39">
        <v>5</v>
      </c>
      <c r="B39" s="58">
        <v>0</v>
      </c>
      <c r="E39" s="5">
        <v>5</v>
      </c>
      <c r="F39" s="58">
        <v>0</v>
      </c>
      <c r="J39" s="5">
        <v>5</v>
      </c>
      <c r="K39" s="57">
        <v>0</v>
      </c>
      <c r="O39" s="5">
        <v>10</v>
      </c>
      <c r="P39" s="5">
        <v>5</v>
      </c>
    </row>
    <row r="40" spans="1:19" ht="13.25" customHeight="1" x14ac:dyDescent="0.15">
      <c r="A40">
        <v>5</v>
      </c>
      <c r="B40" s="58">
        <v>0</v>
      </c>
      <c r="E40" s="77">
        <v>5</v>
      </c>
      <c r="F40" s="58">
        <v>0</v>
      </c>
      <c r="J40" s="5">
        <v>5</v>
      </c>
      <c r="K40" s="57">
        <v>0</v>
      </c>
      <c r="O40" s="5">
        <v>11</v>
      </c>
      <c r="P40" s="5">
        <v>1</v>
      </c>
    </row>
    <row r="41" spans="1:19" ht="13.25" customHeight="1" x14ac:dyDescent="0.15">
      <c r="A41">
        <v>5</v>
      </c>
      <c r="B41" s="58">
        <v>0</v>
      </c>
      <c r="E41" s="5">
        <v>5</v>
      </c>
      <c r="F41" s="58">
        <v>0</v>
      </c>
      <c r="J41" s="5">
        <v>6</v>
      </c>
      <c r="K41" s="57">
        <v>1</v>
      </c>
      <c r="O41" s="5">
        <v>35</v>
      </c>
      <c r="P41" s="5">
        <v>24</v>
      </c>
    </row>
    <row r="42" spans="1:19" ht="13.25" customHeight="1" x14ac:dyDescent="0.15">
      <c r="A42">
        <v>5</v>
      </c>
      <c r="B42" s="58">
        <v>0</v>
      </c>
      <c r="E42" s="5">
        <v>6</v>
      </c>
      <c r="F42" s="58">
        <v>1</v>
      </c>
      <c r="J42" s="5">
        <v>7</v>
      </c>
      <c r="K42" s="57">
        <v>1</v>
      </c>
      <c r="O42" s="5">
        <v>38</v>
      </c>
      <c r="P42" s="5">
        <v>3</v>
      </c>
    </row>
    <row r="43" spans="1:19" ht="13.25" customHeight="1" x14ac:dyDescent="0.2">
      <c r="A43"/>
      <c r="B43" s="59"/>
      <c r="C43" s="5" t="s">
        <v>202</v>
      </c>
      <c r="D43" s="5" t="s">
        <v>226</v>
      </c>
      <c r="F43" s="59"/>
      <c r="G43" s="5" t="s">
        <v>202</v>
      </c>
      <c r="H43" s="5" t="s">
        <v>227</v>
      </c>
      <c r="K43" s="59"/>
      <c r="L43" s="5" t="s">
        <v>202</v>
      </c>
      <c r="M43" s="5" t="s">
        <v>228</v>
      </c>
      <c r="P43" s="59"/>
      <c r="Q43" s="5" t="s">
        <v>202</v>
      </c>
      <c r="R43" s="5" t="s">
        <v>229</v>
      </c>
    </row>
    <row r="44" spans="1:19" ht="13.25" customHeight="1" x14ac:dyDescent="0.2">
      <c r="A44"/>
      <c r="B44" s="75"/>
      <c r="C44" s="36" t="s">
        <v>201</v>
      </c>
      <c r="D44" s="36"/>
      <c r="E44" s="36"/>
      <c r="F44" s="75"/>
      <c r="G44" s="36" t="s">
        <v>201</v>
      </c>
      <c r="H44" s="36"/>
      <c r="I44" s="36"/>
      <c r="J44" s="36"/>
      <c r="K44" s="75"/>
      <c r="L44" s="36" t="s">
        <v>201</v>
      </c>
      <c r="M44" s="36"/>
      <c r="N44" s="36"/>
      <c r="O44" s="36"/>
      <c r="P44" s="75"/>
      <c r="Q44" s="36" t="s">
        <v>201</v>
      </c>
    </row>
    <row r="45" spans="1:19" ht="13.25" customHeight="1" x14ac:dyDescent="0.15">
      <c r="A45" s="76" t="s">
        <v>232</v>
      </c>
      <c r="B45" s="76"/>
      <c r="C45" s="76"/>
      <c r="D45" s="76"/>
      <c r="E45" s="76"/>
      <c r="L45" s="76" t="s">
        <v>235</v>
      </c>
      <c r="M45" s="76"/>
      <c r="Q45" s="76" t="s">
        <v>236</v>
      </c>
      <c r="R45" s="76"/>
      <c r="S45" s="76"/>
    </row>
    <row r="46" spans="1:19" ht="13.25" customHeight="1" x14ac:dyDescent="0.15">
      <c r="A46" s="76" t="s">
        <v>230</v>
      </c>
      <c r="B46" s="76"/>
      <c r="C46" s="76"/>
      <c r="D46" s="76"/>
      <c r="E46" s="76"/>
      <c r="M46" s="76" t="s">
        <v>234</v>
      </c>
      <c r="N46" s="76"/>
      <c r="O46" s="76"/>
      <c r="P46" s="79"/>
    </row>
    <row r="47" spans="1:19" ht="13.25" customHeight="1" x14ac:dyDescent="0.15">
      <c r="A47"/>
      <c r="B47"/>
      <c r="L47" s="76" t="s">
        <v>239</v>
      </c>
    </row>
    <row r="48" spans="1:19" ht="13.25" customHeight="1" x14ac:dyDescent="0.15">
      <c r="A48"/>
      <c r="B48"/>
    </row>
    <row r="49" spans="1:17" ht="13.25" customHeight="1" x14ac:dyDescent="0.15">
      <c r="A49" s="5" t="s">
        <v>58</v>
      </c>
      <c r="B49"/>
    </row>
    <row r="50" spans="1:17" ht="13.25" customHeight="1" x14ac:dyDescent="0.15">
      <c r="C50" s="5" t="s">
        <v>159</v>
      </c>
      <c r="D50" s="5" t="s">
        <v>158</v>
      </c>
      <c r="E50" s="5" t="s">
        <v>217</v>
      </c>
    </row>
    <row r="51" spans="1:17" ht="13.25" customHeight="1" x14ac:dyDescent="0.2">
      <c r="C51" s="5" t="s">
        <v>63</v>
      </c>
      <c r="D51" s="42"/>
    </row>
    <row r="52" spans="1:17" ht="13.25" customHeight="1" x14ac:dyDescent="0.2">
      <c r="C52" s="5" t="s">
        <v>64</v>
      </c>
      <c r="D52" s="42"/>
    </row>
    <row r="53" spans="1:17" ht="13.25" customHeight="1" x14ac:dyDescent="0.2">
      <c r="C53" s="5" t="s">
        <v>65</v>
      </c>
      <c r="D53" s="42"/>
    </row>
    <row r="54" spans="1:17" ht="13.25" customHeight="1" x14ac:dyDescent="0.2">
      <c r="C54" s="5" t="s">
        <v>66</v>
      </c>
      <c r="D54" s="42"/>
    </row>
    <row r="55" spans="1:17" ht="13.25" customHeight="1" x14ac:dyDescent="0.2">
      <c r="C55" s="5" t="s">
        <v>67</v>
      </c>
      <c r="D55" s="42"/>
    </row>
    <row r="56" spans="1:17" ht="13.25" customHeight="1" x14ac:dyDescent="0.2">
      <c r="E56" s="42"/>
      <c r="F56" s="5" t="s">
        <v>202</v>
      </c>
    </row>
    <row r="57" spans="1:17" ht="13.25" customHeight="1" x14ac:dyDescent="0.2">
      <c r="D57"/>
      <c r="E57" s="70"/>
      <c r="F57" s="5" t="s">
        <v>201</v>
      </c>
      <c r="P57"/>
    </row>
    <row r="59" spans="1:17" ht="13.25" customHeight="1" x14ac:dyDescent="0.2">
      <c r="A59" s="5" t="s">
        <v>240</v>
      </c>
      <c r="N59"/>
      <c r="O59" s="59"/>
      <c r="P59" s="73" t="s">
        <v>40</v>
      </c>
      <c r="Q59" s="59"/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zoomScale="150" zoomScaleNormal="150" workbookViewId="0">
      <selection activeCell="I1" sqref="I1"/>
    </sheetView>
  </sheetViews>
  <sheetFormatPr baseColWidth="10" defaultColWidth="8.83203125" defaultRowHeight="13" x14ac:dyDescent="0.15"/>
  <cols>
    <col min="1" max="1" width="17.83203125" bestFit="1" customWidth="1"/>
    <col min="2" max="2" width="11.5" bestFit="1" customWidth="1"/>
    <col min="3" max="3" width="10.33203125" bestFit="1" customWidth="1"/>
    <col min="4" max="4" width="10" style="3" bestFit="1" customWidth="1"/>
    <col min="5" max="5" width="12.6640625" bestFit="1" customWidth="1"/>
    <col min="6" max="6" width="11.5" bestFit="1" customWidth="1"/>
    <col min="7" max="7" width="6.33203125" bestFit="1" customWidth="1"/>
    <col min="8" max="8" width="9.83203125" bestFit="1" customWidth="1"/>
    <col min="11" max="11" width="12.1640625" bestFit="1" customWidth="1"/>
  </cols>
  <sheetData>
    <row r="1" spans="1:8" x14ac:dyDescent="0.15">
      <c r="A1" s="85" t="s">
        <v>18</v>
      </c>
      <c r="B1" s="85" t="s">
        <v>19</v>
      </c>
      <c r="C1" s="85" t="s">
        <v>20</v>
      </c>
      <c r="D1" s="85" t="s">
        <v>21</v>
      </c>
      <c r="E1" s="5" t="s">
        <v>27</v>
      </c>
      <c r="G1" s="14" t="s">
        <v>248</v>
      </c>
    </row>
    <row r="2" spans="1:8" x14ac:dyDescent="0.15">
      <c r="A2" s="85">
        <v>5</v>
      </c>
      <c r="B2" s="85">
        <v>0</v>
      </c>
      <c r="C2" s="85">
        <f t="shared" ref="C2:C7" si="0">A2-B2</f>
        <v>5</v>
      </c>
      <c r="D2" s="86" t="e">
        <f>SUM(A2-B2)/B2*100</f>
        <v>#DIV/0!</v>
      </c>
      <c r="E2" s="62" t="s">
        <v>22</v>
      </c>
    </row>
    <row r="3" spans="1:8" x14ac:dyDescent="0.15">
      <c r="A3" s="85">
        <v>12</v>
      </c>
      <c r="B3" s="85">
        <v>6</v>
      </c>
      <c r="C3" s="85">
        <f t="shared" si="0"/>
        <v>6</v>
      </c>
      <c r="D3" s="86">
        <f t="shared" ref="D3:D7" si="1">SUM(A3-B3)/B3*100</f>
        <v>100</v>
      </c>
      <c r="E3" s="62" t="s">
        <v>244</v>
      </c>
      <c r="F3" s="14"/>
      <c r="G3">
        <v>100</v>
      </c>
    </row>
    <row r="4" spans="1:8" x14ac:dyDescent="0.15">
      <c r="A4" s="85">
        <v>7</v>
      </c>
      <c r="B4" s="85">
        <v>14</v>
      </c>
      <c r="C4" s="85">
        <f t="shared" si="0"/>
        <v>-7</v>
      </c>
      <c r="D4" s="86">
        <f t="shared" si="1"/>
        <v>-50</v>
      </c>
      <c r="E4" s="62" t="s">
        <v>24</v>
      </c>
      <c r="G4">
        <v>-50</v>
      </c>
    </row>
    <row r="5" spans="1:8" s="2" customFormat="1" x14ac:dyDescent="0.15">
      <c r="A5" s="85">
        <v>3</v>
      </c>
      <c r="B5" s="85">
        <v>0</v>
      </c>
      <c r="C5" s="85">
        <f t="shared" si="0"/>
        <v>3</v>
      </c>
      <c r="D5" s="86" t="e">
        <f t="shared" si="1"/>
        <v>#DIV/0!</v>
      </c>
      <c r="E5" s="62" t="s">
        <v>243</v>
      </c>
    </row>
    <row r="6" spans="1:8" s="2" customFormat="1" x14ac:dyDescent="0.15">
      <c r="A6" s="85">
        <v>2</v>
      </c>
      <c r="B6" s="85">
        <v>1</v>
      </c>
      <c r="C6" s="85">
        <f t="shared" si="0"/>
        <v>1</v>
      </c>
      <c r="D6" s="86">
        <f t="shared" si="1"/>
        <v>100</v>
      </c>
      <c r="E6" s="62" t="s">
        <v>28</v>
      </c>
      <c r="G6" s="2">
        <v>100</v>
      </c>
    </row>
    <row r="7" spans="1:8" s="2" customFormat="1" x14ac:dyDescent="0.15">
      <c r="A7" s="85">
        <v>1</v>
      </c>
      <c r="B7" s="85">
        <v>2</v>
      </c>
      <c r="C7" s="85">
        <f t="shared" si="0"/>
        <v>-1</v>
      </c>
      <c r="D7" s="86">
        <f t="shared" si="1"/>
        <v>-50</v>
      </c>
      <c r="E7" s="62" t="s">
        <v>26</v>
      </c>
      <c r="G7" s="2">
        <v>-50</v>
      </c>
    </row>
    <row r="8" spans="1:8" s="2" customFormat="1" x14ac:dyDescent="0.15"/>
    <row r="9" spans="1:8" s="2" customFormat="1" x14ac:dyDescent="0.15">
      <c r="A9" s="27" t="s">
        <v>246</v>
      </c>
      <c r="B9" s="33"/>
    </row>
    <row r="10" spans="1:8" x14ac:dyDescent="0.15">
      <c r="A10" s="5" t="s">
        <v>242</v>
      </c>
    </row>
    <row r="12" spans="1:8" x14ac:dyDescent="0.15">
      <c r="A12" s="27" t="s">
        <v>249</v>
      </c>
      <c r="B12" s="33"/>
    </row>
    <row r="13" spans="1:8" x14ac:dyDescent="0.15">
      <c r="A13" s="62"/>
      <c r="B13" s="2"/>
      <c r="D13" s="74"/>
    </row>
    <row r="14" spans="1:8" x14ac:dyDescent="0.15">
      <c r="A14" s="62" t="s">
        <v>247</v>
      </c>
    </row>
    <row r="16" spans="1:8" s="2" customFormat="1" x14ac:dyDescent="0.15">
      <c r="A16" s="66"/>
      <c r="B16" s="67" t="s">
        <v>245</v>
      </c>
      <c r="C16" s="88"/>
      <c r="D16" s="89"/>
      <c r="E16" s="88"/>
      <c r="F16" s="88"/>
      <c r="G16" s="88"/>
      <c r="H16" s="88"/>
    </row>
    <row r="18" spans="1:12" x14ac:dyDescent="0.15">
      <c r="A18" s="27" t="s">
        <v>250</v>
      </c>
      <c r="B18" s="33"/>
      <c r="C18" s="33"/>
      <c r="D18" s="72" t="s">
        <v>19</v>
      </c>
      <c r="E18" s="74">
        <v>10</v>
      </c>
      <c r="F18" s="14" t="s">
        <v>21</v>
      </c>
      <c r="H18" s="62" t="s">
        <v>301</v>
      </c>
      <c r="I18" s="2"/>
      <c r="J18" s="2"/>
      <c r="K18" s="2"/>
      <c r="L18" s="2"/>
    </row>
    <row r="19" spans="1:12" x14ac:dyDescent="0.15">
      <c r="D19" s="72" t="s">
        <v>18</v>
      </c>
      <c r="E19" s="74">
        <v>10</v>
      </c>
      <c r="F19" s="74">
        <f>(E19-E18)/E18*100</f>
        <v>0</v>
      </c>
      <c r="H19" s="62" t="s">
        <v>302</v>
      </c>
    </row>
    <row r="20" spans="1:12" x14ac:dyDescent="0.15">
      <c r="H20" s="62" t="s">
        <v>303</v>
      </c>
    </row>
    <row r="21" spans="1:12" x14ac:dyDescent="0.15">
      <c r="C21" s="26" t="s">
        <v>251</v>
      </c>
      <c r="D21" s="72" t="s">
        <v>19</v>
      </c>
      <c r="E21" s="74">
        <v>1</v>
      </c>
      <c r="H21" s="62" t="s">
        <v>304</v>
      </c>
    </row>
    <row r="22" spans="1:12" ht="15" x14ac:dyDescent="0.2">
      <c r="D22" s="72" t="s">
        <v>18</v>
      </c>
      <c r="E22" s="74">
        <v>5</v>
      </c>
      <c r="F22" s="105"/>
      <c r="H22" s="62" t="s">
        <v>305</v>
      </c>
    </row>
    <row r="24" spans="1:12" x14ac:dyDescent="0.15">
      <c r="D24" s="72" t="s">
        <v>19</v>
      </c>
      <c r="E24" s="91">
        <v>5</v>
      </c>
    </row>
    <row r="25" spans="1:12" ht="15" x14ac:dyDescent="0.2">
      <c r="D25" s="72" t="s">
        <v>18</v>
      </c>
      <c r="E25" s="91">
        <v>1</v>
      </c>
      <c r="F25" s="59"/>
    </row>
    <row r="27" spans="1:12" x14ac:dyDescent="0.15">
      <c r="A27" s="27" t="s">
        <v>252</v>
      </c>
      <c r="B27" s="33"/>
      <c r="C27" s="33"/>
      <c r="D27" s="92"/>
      <c r="E27" s="33"/>
      <c r="F27" s="33"/>
      <c r="G27" s="33"/>
      <c r="H27" s="33"/>
      <c r="I27" s="33"/>
    </row>
    <row r="28" spans="1:12" x14ac:dyDescent="0.15">
      <c r="A28" s="27" t="s">
        <v>253</v>
      </c>
    </row>
    <row r="29" spans="1:12" x14ac:dyDescent="0.15">
      <c r="D29" s="72" t="s">
        <v>19</v>
      </c>
      <c r="E29" s="91">
        <v>5</v>
      </c>
    </row>
    <row r="30" spans="1:12" ht="15" x14ac:dyDescent="0.2">
      <c r="D30" s="72" t="s">
        <v>18</v>
      </c>
      <c r="E30" s="91">
        <v>0</v>
      </c>
      <c r="F30" s="59"/>
    </row>
    <row r="32" spans="1:12" x14ac:dyDescent="0.15">
      <c r="A32" s="27" t="s">
        <v>255</v>
      </c>
      <c r="B32" s="33"/>
      <c r="C32" s="33"/>
      <c r="D32" s="92"/>
      <c r="E32" s="33"/>
      <c r="F32" s="33"/>
      <c r="G32" s="33"/>
      <c r="H32" s="33"/>
    </row>
    <row r="33" spans="1:6" x14ac:dyDescent="0.15">
      <c r="A33" s="27" t="s">
        <v>254</v>
      </c>
      <c r="B33" s="33"/>
    </row>
    <row r="35" spans="1:6" x14ac:dyDescent="0.15">
      <c r="A35" s="26" t="s">
        <v>256</v>
      </c>
      <c r="B35" s="73" t="s">
        <v>19</v>
      </c>
      <c r="C35" s="5">
        <v>1</v>
      </c>
      <c r="D35" s="73" t="s">
        <v>21</v>
      </c>
    </row>
    <row r="36" spans="1:6" ht="15" x14ac:dyDescent="0.2">
      <c r="A36" s="5"/>
      <c r="B36" s="73" t="s">
        <v>18</v>
      </c>
      <c r="C36" s="5">
        <v>2</v>
      </c>
      <c r="D36" s="65"/>
    </row>
    <row r="37" spans="1:6" x14ac:dyDescent="0.15">
      <c r="A37" s="14"/>
    </row>
    <row r="39" spans="1:6" ht="15" x14ac:dyDescent="0.2">
      <c r="A39" s="73" t="s">
        <v>257</v>
      </c>
      <c r="B39" s="73" t="s">
        <v>19</v>
      </c>
      <c r="C39" s="59"/>
      <c r="D39" s="73" t="s">
        <v>21</v>
      </c>
      <c r="F39" s="93"/>
    </row>
    <row r="40" spans="1:6" ht="15" x14ac:dyDescent="0.2">
      <c r="A40" s="73" t="s">
        <v>258</v>
      </c>
      <c r="B40" s="73" t="s">
        <v>18</v>
      </c>
      <c r="C40" s="59"/>
      <c r="D40" s="94"/>
    </row>
    <row r="41" spans="1:6" x14ac:dyDescent="0.15">
      <c r="D41" s="95"/>
    </row>
    <row r="42" spans="1:6" ht="15" x14ac:dyDescent="0.2">
      <c r="A42" s="73" t="s">
        <v>259</v>
      </c>
      <c r="B42" s="73" t="s">
        <v>19</v>
      </c>
      <c r="C42" s="59"/>
      <c r="D42" s="96" t="s">
        <v>21</v>
      </c>
    </row>
    <row r="43" spans="1:6" ht="15" x14ac:dyDescent="0.2">
      <c r="A43" s="73" t="s">
        <v>258</v>
      </c>
      <c r="B43" s="73" t="s">
        <v>18</v>
      </c>
      <c r="C43" s="59"/>
      <c r="D43" s="94"/>
    </row>
    <row r="45" spans="1:6" ht="15" x14ac:dyDescent="0.2">
      <c r="A45" s="73" t="s">
        <v>260</v>
      </c>
      <c r="B45" s="73" t="s">
        <v>19</v>
      </c>
      <c r="C45" s="59"/>
      <c r="D45" s="73" t="s">
        <v>21</v>
      </c>
    </row>
    <row r="46" spans="1:6" ht="15" x14ac:dyDescent="0.2">
      <c r="A46" s="73" t="s">
        <v>261</v>
      </c>
      <c r="B46" s="73" t="s">
        <v>18</v>
      </c>
      <c r="C46" s="59"/>
      <c r="D46" s="94"/>
    </row>
    <row r="47" spans="1:6" x14ac:dyDescent="0.15">
      <c r="A47">
        <v>0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548F-8A8C-4095-BE2E-DF1A6A4ADF19}">
  <dimension ref="B1:O38"/>
  <sheetViews>
    <sheetView topLeftCell="C1" zoomScale="150" zoomScaleNormal="150" workbookViewId="0">
      <selection activeCell="P1" sqref="P1"/>
    </sheetView>
  </sheetViews>
  <sheetFormatPr baseColWidth="10" defaultColWidth="8.83203125" defaultRowHeight="13" x14ac:dyDescent="0.15"/>
  <cols>
    <col min="2" max="3" width="9" style="5"/>
    <col min="6" max="6" width="9.6640625" customWidth="1"/>
  </cols>
  <sheetData>
    <row r="1" spans="2:15" x14ac:dyDescent="0.15">
      <c r="F1" s="5" t="s">
        <v>262</v>
      </c>
      <c r="G1" s="5"/>
      <c r="H1" s="5"/>
      <c r="K1" s="84" t="s">
        <v>286</v>
      </c>
      <c r="L1" s="33"/>
      <c r="M1" s="33"/>
      <c r="N1" s="33"/>
      <c r="O1" s="33"/>
    </row>
    <row r="2" spans="2:15" x14ac:dyDescent="0.15">
      <c r="F2" s="126" t="s">
        <v>263</v>
      </c>
      <c r="G2" s="126"/>
      <c r="H2" s="126"/>
      <c r="I2" s="126"/>
    </row>
    <row r="3" spans="2:15" x14ac:dyDescent="0.15">
      <c r="F3" s="126" t="s">
        <v>274</v>
      </c>
      <c r="G3" s="126"/>
      <c r="H3" s="126"/>
      <c r="I3" s="126"/>
    </row>
    <row r="4" spans="2:15" x14ac:dyDescent="0.15">
      <c r="F4" s="2"/>
    </row>
    <row r="6" spans="2:15" x14ac:dyDescent="0.15">
      <c r="G6" s="2"/>
    </row>
    <row r="7" spans="2:15" x14ac:dyDescent="0.15">
      <c r="E7" s="127" t="s">
        <v>272</v>
      </c>
      <c r="F7" s="128"/>
      <c r="G7" s="2"/>
      <c r="I7" s="126" t="s">
        <v>273</v>
      </c>
      <c r="J7" s="126"/>
    </row>
    <row r="8" spans="2:15" x14ac:dyDescent="0.15">
      <c r="D8" s="73" t="s">
        <v>265</v>
      </c>
      <c r="E8" s="73" t="s">
        <v>266</v>
      </c>
      <c r="F8" s="73" t="s">
        <v>268</v>
      </c>
      <c r="G8" s="73" t="s">
        <v>269</v>
      </c>
      <c r="H8" s="73" t="s">
        <v>271</v>
      </c>
      <c r="I8" s="73" t="s">
        <v>271</v>
      </c>
      <c r="J8" s="73" t="s">
        <v>268</v>
      </c>
      <c r="K8" s="73" t="s">
        <v>269</v>
      </c>
      <c r="O8" s="90"/>
    </row>
    <row r="9" spans="2:15" x14ac:dyDescent="0.15">
      <c r="C9" s="5" t="s">
        <v>264</v>
      </c>
      <c r="D9" s="73" t="s">
        <v>77</v>
      </c>
      <c r="E9" s="73" t="s">
        <v>267</v>
      </c>
      <c r="F9" s="73" t="s">
        <v>20</v>
      </c>
      <c r="G9" s="73" t="s">
        <v>270</v>
      </c>
      <c r="H9" s="73" t="s">
        <v>18</v>
      </c>
      <c r="I9" s="73" t="s">
        <v>19</v>
      </c>
      <c r="J9" s="73" t="s">
        <v>20</v>
      </c>
      <c r="K9" s="73" t="s">
        <v>270</v>
      </c>
    </row>
    <row r="10" spans="2:15" x14ac:dyDescent="0.15">
      <c r="D10" s="73"/>
      <c r="E10" s="73"/>
      <c r="F10" s="73"/>
      <c r="G10" s="73"/>
      <c r="H10" s="73"/>
      <c r="I10" s="73"/>
      <c r="J10" s="73"/>
      <c r="K10" s="73"/>
    </row>
    <row r="11" spans="2:15" ht="15" x14ac:dyDescent="0.2">
      <c r="B11" s="129" t="s">
        <v>22</v>
      </c>
      <c r="C11" s="129"/>
      <c r="D11">
        <v>0</v>
      </c>
      <c r="E11">
        <v>0</v>
      </c>
      <c r="F11">
        <v>0</v>
      </c>
      <c r="G11" s="2">
        <v>0</v>
      </c>
      <c r="H11" s="2">
        <v>0</v>
      </c>
      <c r="I11" s="2">
        <v>0</v>
      </c>
      <c r="J11" s="2">
        <v>0</v>
      </c>
      <c r="K11" s="59"/>
    </row>
    <row r="13" spans="2:15" ht="15" x14ac:dyDescent="0.2">
      <c r="B13" s="129" t="s">
        <v>23</v>
      </c>
      <c r="C13" s="129"/>
      <c r="D13">
        <v>0</v>
      </c>
      <c r="E13" s="59"/>
      <c r="F13" s="2">
        <v>-2</v>
      </c>
      <c r="G13">
        <v>-100</v>
      </c>
      <c r="H13">
        <v>2</v>
      </c>
      <c r="I13">
        <v>0</v>
      </c>
      <c r="J13">
        <v>2</v>
      </c>
      <c r="K13" s="59"/>
    </row>
    <row r="15" spans="2:15" x14ac:dyDescent="0.15">
      <c r="B15" s="129" t="s">
        <v>275</v>
      </c>
      <c r="C15" s="129"/>
      <c r="D15">
        <v>3</v>
      </c>
      <c r="E15">
        <v>2</v>
      </c>
      <c r="F15" s="2">
        <v>1</v>
      </c>
      <c r="G15" s="2">
        <v>50</v>
      </c>
      <c r="H15" s="2">
        <v>5</v>
      </c>
      <c r="I15" s="2">
        <v>7</v>
      </c>
      <c r="J15" s="99">
        <v>-2</v>
      </c>
      <c r="K15" s="99">
        <v>-29</v>
      </c>
    </row>
    <row r="16" spans="2:15" x14ac:dyDescent="0.15">
      <c r="F16" s="2"/>
    </row>
    <row r="17" spans="2:11" ht="15" x14ac:dyDescent="0.2">
      <c r="B17" s="129" t="s">
        <v>276</v>
      </c>
      <c r="C17" s="129"/>
      <c r="D17">
        <v>5</v>
      </c>
      <c r="E17">
        <v>2</v>
      </c>
      <c r="F17" s="59"/>
      <c r="G17" s="59"/>
      <c r="H17">
        <v>7</v>
      </c>
      <c r="I17">
        <v>7</v>
      </c>
      <c r="J17">
        <v>0</v>
      </c>
      <c r="K17">
        <v>0</v>
      </c>
    </row>
    <row r="18" spans="2:11" x14ac:dyDescent="0.15">
      <c r="F18" s="2"/>
    </row>
    <row r="19" spans="2:11" x14ac:dyDescent="0.15">
      <c r="B19" s="129" t="s">
        <v>277</v>
      </c>
      <c r="C19" s="129"/>
      <c r="D19">
        <v>1</v>
      </c>
      <c r="E19">
        <v>3</v>
      </c>
      <c r="F19" s="2">
        <v>-2</v>
      </c>
      <c r="G19" s="2">
        <v>-67</v>
      </c>
      <c r="H19" s="2">
        <v>4</v>
      </c>
      <c r="I19" s="2">
        <v>8</v>
      </c>
      <c r="J19" s="2">
        <v>-4</v>
      </c>
      <c r="K19" s="2">
        <v>71</v>
      </c>
    </row>
    <row r="20" spans="2:11" x14ac:dyDescent="0.15">
      <c r="C20" s="26" t="s">
        <v>77</v>
      </c>
      <c r="D20">
        <v>6</v>
      </c>
      <c r="E20">
        <v>5</v>
      </c>
      <c r="F20" s="2">
        <v>1</v>
      </c>
      <c r="G20" s="2">
        <v>20</v>
      </c>
      <c r="H20" s="99">
        <v>11</v>
      </c>
      <c r="I20" s="99">
        <v>15</v>
      </c>
      <c r="J20" s="99">
        <v>-4</v>
      </c>
      <c r="K20" s="99">
        <v>-27</v>
      </c>
    </row>
    <row r="21" spans="2:11" x14ac:dyDescent="0.15">
      <c r="F21" s="2"/>
    </row>
    <row r="22" spans="2:11" ht="15" x14ac:dyDescent="0.2">
      <c r="B22" s="129" t="s">
        <v>278</v>
      </c>
      <c r="C22" s="129"/>
      <c r="D22">
        <v>0</v>
      </c>
      <c r="E22">
        <v>0</v>
      </c>
      <c r="F22" s="2">
        <v>0</v>
      </c>
      <c r="G22" s="59"/>
      <c r="H22" s="99">
        <v>0</v>
      </c>
      <c r="I22" s="99">
        <v>0</v>
      </c>
      <c r="J22" s="99">
        <v>0</v>
      </c>
      <c r="K22" s="59"/>
    </row>
    <row r="23" spans="2:11" x14ac:dyDescent="0.15">
      <c r="F23" s="2"/>
    </row>
    <row r="24" spans="2:11" x14ac:dyDescent="0.15">
      <c r="B24" s="126" t="s">
        <v>279</v>
      </c>
      <c r="C24" s="126"/>
      <c r="D24">
        <v>24</v>
      </c>
      <c r="E24">
        <v>21</v>
      </c>
      <c r="F24" s="2">
        <v>3</v>
      </c>
      <c r="G24" s="2">
        <v>14</v>
      </c>
      <c r="H24" s="2">
        <v>45</v>
      </c>
      <c r="I24" s="2">
        <v>40</v>
      </c>
      <c r="J24" s="2">
        <v>5</v>
      </c>
      <c r="K24" s="2">
        <v>13</v>
      </c>
    </row>
    <row r="25" spans="2:11" x14ac:dyDescent="0.15">
      <c r="C25" s="26" t="s">
        <v>77</v>
      </c>
      <c r="D25">
        <v>24</v>
      </c>
      <c r="E25">
        <v>21</v>
      </c>
      <c r="F25" s="2">
        <v>3</v>
      </c>
      <c r="G25" s="2">
        <v>14</v>
      </c>
      <c r="H25" s="99">
        <v>45</v>
      </c>
      <c r="I25" s="99">
        <v>40</v>
      </c>
      <c r="J25" s="99">
        <v>5</v>
      </c>
      <c r="K25" s="99">
        <v>13</v>
      </c>
    </row>
    <row r="26" spans="2:11" x14ac:dyDescent="0.15">
      <c r="F26" s="2"/>
    </row>
    <row r="27" spans="2:11" x14ac:dyDescent="0.15">
      <c r="B27" s="129" t="s">
        <v>285</v>
      </c>
      <c r="C27" s="129"/>
      <c r="D27">
        <v>55</v>
      </c>
      <c r="E27">
        <v>61</v>
      </c>
      <c r="F27" s="2">
        <v>-6</v>
      </c>
      <c r="G27" s="2">
        <v>-10</v>
      </c>
      <c r="H27" s="2">
        <v>116</v>
      </c>
      <c r="I27" s="2">
        <v>90</v>
      </c>
      <c r="J27" s="2">
        <v>26</v>
      </c>
      <c r="K27" s="2">
        <v>29</v>
      </c>
    </row>
    <row r="29" spans="2:11" x14ac:dyDescent="0.15">
      <c r="B29" s="129" t="s">
        <v>280</v>
      </c>
      <c r="C29" s="129"/>
      <c r="D29">
        <v>15</v>
      </c>
      <c r="E29">
        <v>25</v>
      </c>
      <c r="F29">
        <v>-10</v>
      </c>
      <c r="G29">
        <v>-40</v>
      </c>
      <c r="H29">
        <v>40</v>
      </c>
      <c r="I29">
        <v>40</v>
      </c>
      <c r="J29">
        <v>0</v>
      </c>
      <c r="K29">
        <v>0</v>
      </c>
    </row>
    <row r="31" spans="2:11" x14ac:dyDescent="0.15">
      <c r="B31" s="129" t="s">
        <v>281</v>
      </c>
      <c r="C31" s="129"/>
      <c r="D31">
        <v>13</v>
      </c>
      <c r="E31">
        <v>14</v>
      </c>
      <c r="F31">
        <v>-1</v>
      </c>
      <c r="G31">
        <v>-7</v>
      </c>
      <c r="H31">
        <v>27</v>
      </c>
      <c r="I31">
        <v>30</v>
      </c>
      <c r="J31">
        <v>-3</v>
      </c>
      <c r="K31">
        <v>-10</v>
      </c>
    </row>
    <row r="32" spans="2:11" x14ac:dyDescent="0.15">
      <c r="C32" s="5" t="s">
        <v>77</v>
      </c>
      <c r="D32">
        <v>83</v>
      </c>
      <c r="E32">
        <v>100</v>
      </c>
      <c r="F32">
        <v>-17</v>
      </c>
      <c r="G32">
        <v>-17</v>
      </c>
      <c r="H32">
        <v>183</v>
      </c>
      <c r="I32">
        <v>160</v>
      </c>
      <c r="J32">
        <v>23</v>
      </c>
      <c r="K32">
        <v>14</v>
      </c>
    </row>
    <row r="33" spans="2:11" x14ac:dyDescent="0.15">
      <c r="H33">
        <v>2</v>
      </c>
    </row>
    <row r="34" spans="2:11" x14ac:dyDescent="0.15">
      <c r="B34" s="129" t="s">
        <v>282</v>
      </c>
      <c r="C34" s="129"/>
      <c r="D34">
        <v>43</v>
      </c>
      <c r="E34">
        <v>48</v>
      </c>
      <c r="F34">
        <v>-5</v>
      </c>
      <c r="G34">
        <v>-10</v>
      </c>
      <c r="H34">
        <v>91</v>
      </c>
      <c r="I34">
        <v>113</v>
      </c>
      <c r="J34">
        <v>-22</v>
      </c>
      <c r="K34">
        <v>-19</v>
      </c>
    </row>
    <row r="36" spans="2:11" x14ac:dyDescent="0.15">
      <c r="B36" s="129" t="s">
        <v>283</v>
      </c>
      <c r="C36" s="129"/>
      <c r="D36">
        <v>22</v>
      </c>
      <c r="E36">
        <v>16</v>
      </c>
      <c r="F36">
        <v>6</v>
      </c>
      <c r="G36">
        <v>38</v>
      </c>
      <c r="H36">
        <v>38</v>
      </c>
      <c r="I36">
        <v>25</v>
      </c>
      <c r="J36">
        <v>13</v>
      </c>
      <c r="K36">
        <v>52</v>
      </c>
    </row>
    <row r="38" spans="2:11" x14ac:dyDescent="0.15">
      <c r="B38" s="129" t="s">
        <v>284</v>
      </c>
      <c r="C38" s="129"/>
      <c r="D38">
        <v>16</v>
      </c>
      <c r="E38">
        <v>22</v>
      </c>
      <c r="F38">
        <v>-6</v>
      </c>
      <c r="G38">
        <v>-27</v>
      </c>
      <c r="H38">
        <v>38</v>
      </c>
      <c r="I38">
        <v>14</v>
      </c>
      <c r="J38">
        <v>24</v>
      </c>
      <c r="K38">
        <v>171</v>
      </c>
    </row>
  </sheetData>
  <mergeCells count="17">
    <mergeCell ref="B36:C36"/>
    <mergeCell ref="E7:F7"/>
    <mergeCell ref="I7:J7"/>
    <mergeCell ref="F2:I2"/>
    <mergeCell ref="F3:I3"/>
    <mergeCell ref="B38:C38"/>
    <mergeCell ref="B31:C31"/>
    <mergeCell ref="B11:C11"/>
    <mergeCell ref="B13:C13"/>
    <mergeCell ref="B15:C15"/>
    <mergeCell ref="B17:C17"/>
    <mergeCell ref="B19:C19"/>
    <mergeCell ref="B22:C22"/>
    <mergeCell ref="B24:C24"/>
    <mergeCell ref="B27:C27"/>
    <mergeCell ref="B29:C29"/>
    <mergeCell ref="B34:C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Intro to Excel</vt:lpstr>
      <vt:lpstr>Variables</vt:lpstr>
      <vt:lpstr>Mean-Goddard</vt:lpstr>
      <vt:lpstr>Mode</vt:lpstr>
      <vt:lpstr>Median-Lecture</vt:lpstr>
      <vt:lpstr>Median-Workbook</vt:lpstr>
      <vt:lpstr>Standard Deviation</vt:lpstr>
      <vt:lpstr>Percent</vt:lpstr>
      <vt:lpstr>Stat Summary Sheet</vt:lpstr>
      <vt:lpstr>Rates and Indexes</vt:lpstr>
      <vt:lpstr>Regression Analysis</vt:lpstr>
      <vt:lpstr>Time Series Analysis</vt:lpstr>
      <vt:lpstr>Moving Averages</vt:lpstr>
      <vt:lpstr>Functions</vt:lpstr>
      <vt:lpstr>Functions!Print_Area</vt:lpstr>
    </vt:vector>
  </TitlesOfParts>
  <Company>AGC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Gottlieb</dc:creator>
  <cp:lastModifiedBy>Steve Gottlieb</cp:lastModifiedBy>
  <cp:lastPrinted>2016-08-01T15:04:27Z</cp:lastPrinted>
  <dcterms:created xsi:type="dcterms:W3CDTF">2007-02-04T00:00:53Z</dcterms:created>
  <dcterms:modified xsi:type="dcterms:W3CDTF">2021-02-05T21:08:58Z</dcterms:modified>
</cp:coreProperties>
</file>